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I:\Skupiny\VRI\P3\INVESTICE\Dobrovice, Tyršova, obnova vodovodu a kanalizace\PŘÍPRAVA\13  ZAKÁZKY\REALIZACE\DODAVATELÉ promazat\01 Zadávací dokumentace RTS\"/>
    </mc:Choice>
  </mc:AlternateContent>
  <xr:revisionPtr revIDLastSave="0" documentId="13_ncr:1_{A12ED8BC-DB46-4155-BAE3-25848EA1FEE9}" xr6:coauthVersionLast="36" xr6:coauthVersionMax="36" xr10:uidLastSave="{00000000-0000-0000-0000-000000000000}"/>
  <bookViews>
    <workbookView xWindow="0" yWindow="0" windowWidth="25200" windowHeight="11640" xr2:uid="{00000000-000D-0000-FFFF-FFFF00000000}"/>
  </bookViews>
  <sheets>
    <sheet name="Rekapitulace I.+II." sheetId="1" r:id="rId1"/>
    <sheet name="SO 301.I Rekonstrukce VDV I." sheetId="7" r:id="rId2"/>
    <sheet name="SO 302.I Rekonstrukce KNL I." sheetId="8" r:id="rId3"/>
    <sheet name="SO 301.II Rekonstrukce VDV II." sheetId="14" r:id="rId4"/>
    <sheet name="SO 302.II Rekonstrukce KNL II." sheetId="15" r:id="rId5"/>
    <sheet name="VON I.+II." sheetId="13" r:id="rId6"/>
    <sheet name="Pokyny pro vyplnění" sheetId="16" r:id="rId7"/>
  </sheets>
  <definedNames>
    <definedName name="_xlnm._FilterDatabase" localSheetId="1" hidden="1">'SO 301.I Rekonstrukce VDV I.'!$C$126:$K$326</definedName>
    <definedName name="_xlnm._FilterDatabase" localSheetId="2" hidden="1">'SO 302.I Rekonstrukce KNL I.'!$C$126:$K$312</definedName>
    <definedName name="_xlnm._FilterDatabase" localSheetId="5" hidden="1">'VON I.+II.'!$C$125:$K$210</definedName>
    <definedName name="_xlnm.Print_Titles" localSheetId="0">'Rekapitulace I.+II.'!$92:$92</definedName>
    <definedName name="_xlnm.Print_Titles" localSheetId="1">'SO 301.I Rekonstrukce VDV I.'!$126:$126</definedName>
    <definedName name="_xlnm.Print_Titles" localSheetId="2">'SO 302.I Rekonstrukce KNL I.'!$126:$126</definedName>
    <definedName name="_xlnm.Print_Titles" localSheetId="5">'VON I.+II.'!$125:$125</definedName>
    <definedName name="_xlnm.Print_Area" localSheetId="0">'Rekapitulace I.+II.'!$D$4:$AO$76,'Rekapitulace I.+II.'!$C$82:$AQ$100</definedName>
    <definedName name="_xlnm.Print_Area" localSheetId="1">'SO 301.I Rekonstrukce VDV I.'!$C$4:$J$39,'SO 301.I Rekonstrukce VDV I.'!$C$50:$J$76,'SO 301.I Rekonstrukce VDV I.'!$C$82:$J$108,'SO 301.I Rekonstrukce VDV I.'!$C$114:$K$326</definedName>
    <definedName name="_xlnm.Print_Area" localSheetId="3">'SO 301.II Rekonstrukce VDV II.'!$B$3:$L$40,'SO 301.II Rekonstrukce VDV II.'!$B$44:$L$75,'SO 301.II Rekonstrukce VDV II.'!$B$79:$L$297</definedName>
    <definedName name="_xlnm.Print_Area" localSheetId="2">'SO 302.I Rekonstrukce KNL I.'!$C$4:$J$39,'SO 302.I Rekonstrukce KNL I.'!$C$50:$J$76,'SO 302.I Rekonstrukce KNL I.'!$C$82:$J$108,'SO 302.I Rekonstrukce KNL I.'!$C$114:$K$312</definedName>
    <definedName name="_xlnm.Print_Area" localSheetId="4">'SO 302.II Rekonstrukce KNL II.'!$B$3:$K$40,'SO 302.II Rekonstrukce KNL II.'!$B$44:$K$74,'SO 302.II Rekonstrukce KNL II.'!$B$78:$K$319</definedName>
    <definedName name="_xlnm.Print_Area" localSheetId="5">'VON I.+II.'!$C$4:$J$39,'VON I.+II.'!$C$50:$J$76,'VON I.+II.'!$C$82:$J$107,'VON I.+II.'!$C$113:$K$210</definedName>
  </definedNames>
  <calcPr calcId="191029"/>
</workbook>
</file>

<file path=xl/calcChain.xml><?xml version="1.0" encoding="utf-8"?>
<calcChain xmlns="http://schemas.openxmlformats.org/spreadsheetml/2006/main">
  <c r="J139" i="8" l="1"/>
  <c r="J12" i="7" l="1"/>
  <c r="J137" i="7"/>
  <c r="J129" i="7"/>
  <c r="J18" i="13" l="1"/>
  <c r="J17" i="13"/>
  <c r="J18" i="15"/>
  <c r="J17" i="15"/>
  <c r="J18" i="14"/>
  <c r="J17" i="14"/>
  <c r="J18" i="8"/>
  <c r="J17" i="8"/>
  <c r="J18" i="7"/>
  <c r="J17" i="7"/>
  <c r="E18" i="13"/>
  <c r="E18" i="15"/>
  <c r="E18" i="14"/>
  <c r="E18" i="8"/>
  <c r="E18" i="7"/>
  <c r="BK206" i="13" l="1"/>
  <c r="BI206" i="13"/>
  <c r="BH206" i="13"/>
  <c r="BG206" i="13"/>
  <c r="BF206" i="13"/>
  <c r="T206" i="13"/>
  <c r="R206" i="13"/>
  <c r="P206" i="13"/>
  <c r="J206" i="13"/>
  <c r="BE206" i="13" s="1"/>
  <c r="J12" i="15" l="1"/>
  <c r="J12" i="14"/>
  <c r="BD98" i="1" l="1"/>
  <c r="BC98" i="1"/>
  <c r="AY98" i="1"/>
  <c r="AX98" i="1"/>
  <c r="AW98" i="1"/>
  <c r="AV98" i="1"/>
  <c r="AT98" i="1" s="1"/>
  <c r="BD97" i="1"/>
  <c r="BC97" i="1"/>
  <c r="AY97" i="1"/>
  <c r="AX97" i="1"/>
  <c r="AW97" i="1"/>
  <c r="AV97" i="1"/>
  <c r="AU97" i="1"/>
  <c r="AT97" i="1"/>
  <c r="BK317" i="15"/>
  <c r="BK316" i="15" s="1"/>
  <c r="J316" i="15" s="1"/>
  <c r="J72" i="15" s="1"/>
  <c r="BI317" i="15"/>
  <c r="BH317" i="15"/>
  <c r="BG317" i="15"/>
  <c r="BF317" i="15"/>
  <c r="T317" i="15"/>
  <c r="R317" i="15"/>
  <c r="P317" i="15"/>
  <c r="P316" i="15" s="1"/>
  <c r="J317" i="15"/>
  <c r="BE317" i="15" s="1"/>
  <c r="T316" i="15"/>
  <c r="R316" i="15"/>
  <c r="BK314" i="15"/>
  <c r="BI314" i="15"/>
  <c r="BH314" i="15"/>
  <c r="BG314" i="15"/>
  <c r="BF314" i="15"/>
  <c r="T314" i="15"/>
  <c r="R314" i="15"/>
  <c r="P314" i="15"/>
  <c r="J314" i="15"/>
  <c r="BE314" i="15" s="1"/>
  <c r="BK312" i="15"/>
  <c r="BI312" i="15"/>
  <c r="BH312" i="15"/>
  <c r="BG312" i="15"/>
  <c r="BF312" i="15"/>
  <c r="T312" i="15"/>
  <c r="R312" i="15"/>
  <c r="R307" i="15" s="1"/>
  <c r="R306" i="15" s="1"/>
  <c r="P312" i="15"/>
  <c r="J312" i="15"/>
  <c r="BE312" i="15" s="1"/>
  <c r="BK310" i="15"/>
  <c r="BI310" i="15"/>
  <c r="BH310" i="15"/>
  <c r="BG310" i="15"/>
  <c r="BF310" i="15"/>
  <c r="T310" i="15"/>
  <c r="R310" i="15"/>
  <c r="P310" i="15"/>
  <c r="J310" i="15"/>
  <c r="BE310" i="15" s="1"/>
  <c r="BK308" i="15"/>
  <c r="BI308" i="15"/>
  <c r="BH308" i="15"/>
  <c r="BG308" i="15"/>
  <c r="BF308" i="15"/>
  <c r="BE308" i="15"/>
  <c r="T308" i="15"/>
  <c r="R308" i="15"/>
  <c r="P308" i="15"/>
  <c r="J308" i="15"/>
  <c r="T307" i="15"/>
  <c r="T306" i="15" s="1"/>
  <c r="P307" i="15"/>
  <c r="P306" i="15" s="1"/>
  <c r="BK304" i="15"/>
  <c r="BI304" i="15"/>
  <c r="BH304" i="15"/>
  <c r="BG304" i="15"/>
  <c r="BF304" i="15"/>
  <c r="T304" i="15"/>
  <c r="R304" i="15"/>
  <c r="P304" i="15"/>
  <c r="J304" i="15"/>
  <c r="BE304" i="15" s="1"/>
  <c r="BK302" i="15"/>
  <c r="BI302" i="15"/>
  <c r="BH302" i="15"/>
  <c r="BG302" i="15"/>
  <c r="BF302" i="15"/>
  <c r="T302" i="15"/>
  <c r="T292" i="15" s="1"/>
  <c r="R302" i="15"/>
  <c r="P302" i="15"/>
  <c r="J302" i="15"/>
  <c r="BE302" i="15" s="1"/>
  <c r="BK299" i="15"/>
  <c r="BI299" i="15"/>
  <c r="BH299" i="15"/>
  <c r="BG299" i="15"/>
  <c r="BF299" i="15"/>
  <c r="BE299" i="15"/>
  <c r="T299" i="15"/>
  <c r="R299" i="15"/>
  <c r="P299" i="15"/>
  <c r="J299" i="15"/>
  <c r="BK296" i="15"/>
  <c r="BI296" i="15"/>
  <c r="BH296" i="15"/>
  <c r="BG296" i="15"/>
  <c r="BF296" i="15"/>
  <c r="T296" i="15"/>
  <c r="R296" i="15"/>
  <c r="P296" i="15"/>
  <c r="J296" i="15"/>
  <c r="BE296" i="15" s="1"/>
  <c r="BK293" i="15"/>
  <c r="BI293" i="15"/>
  <c r="BH293" i="15"/>
  <c r="BG293" i="15"/>
  <c r="BF293" i="15"/>
  <c r="T293" i="15"/>
  <c r="R293" i="15"/>
  <c r="R292" i="15" s="1"/>
  <c r="P293" i="15"/>
  <c r="P292" i="15" s="1"/>
  <c r="J293" i="15"/>
  <c r="BE293" i="15" s="1"/>
  <c r="BK290" i="15"/>
  <c r="BI290" i="15"/>
  <c r="BH290" i="15"/>
  <c r="BG290" i="15"/>
  <c r="BF290" i="15"/>
  <c r="T290" i="15"/>
  <c r="R290" i="15"/>
  <c r="P290" i="15"/>
  <c r="J290" i="15"/>
  <c r="BE290" i="15" s="1"/>
  <c r="BK288" i="15"/>
  <c r="BK287" i="15" s="1"/>
  <c r="J287" i="15" s="1"/>
  <c r="J68" i="15" s="1"/>
  <c r="BI288" i="15"/>
  <c r="BH288" i="15"/>
  <c r="BG288" i="15"/>
  <c r="BF288" i="15"/>
  <c r="T288" i="15"/>
  <c r="T287" i="15" s="1"/>
  <c r="R288" i="15"/>
  <c r="R287" i="15" s="1"/>
  <c r="P288" i="15"/>
  <c r="P287" i="15" s="1"/>
  <c r="J288" i="15"/>
  <c r="BE288" i="15" s="1"/>
  <c r="BK284" i="15"/>
  <c r="BI284" i="15"/>
  <c r="BH284" i="15"/>
  <c r="BG284" i="15"/>
  <c r="BF284" i="15"/>
  <c r="T284" i="15"/>
  <c r="R284" i="15"/>
  <c r="P284" i="15"/>
  <c r="J284" i="15"/>
  <c r="BE284" i="15" s="1"/>
  <c r="BK281" i="15"/>
  <c r="BK273" i="15" s="1"/>
  <c r="J273" i="15" s="1"/>
  <c r="J67" i="15" s="1"/>
  <c r="BI281" i="15"/>
  <c r="BH281" i="15"/>
  <c r="BG281" i="15"/>
  <c r="BF281" i="15"/>
  <c r="T281" i="15"/>
  <c r="R281" i="15"/>
  <c r="P281" i="15"/>
  <c r="J281" i="15"/>
  <c r="BE281" i="15" s="1"/>
  <c r="BK278" i="15"/>
  <c r="BI278" i="15"/>
  <c r="BH278" i="15"/>
  <c r="BG278" i="15"/>
  <c r="BF278" i="15"/>
  <c r="BE278" i="15"/>
  <c r="T278" i="15"/>
  <c r="R278" i="15"/>
  <c r="P278" i="15"/>
  <c r="J278" i="15"/>
  <c r="BK274" i="15"/>
  <c r="BI274" i="15"/>
  <c r="BH274" i="15"/>
  <c r="BG274" i="15"/>
  <c r="BF274" i="15"/>
  <c r="T274" i="15"/>
  <c r="R274" i="15"/>
  <c r="R273" i="15" s="1"/>
  <c r="P274" i="15"/>
  <c r="J274" i="15"/>
  <c r="BE274" i="15" s="1"/>
  <c r="T273" i="15"/>
  <c r="P273" i="15"/>
  <c r="BK270" i="15"/>
  <c r="BI270" i="15"/>
  <c r="BH270" i="15"/>
  <c r="BG270" i="15"/>
  <c r="BF270" i="15"/>
  <c r="T270" i="15"/>
  <c r="R270" i="15"/>
  <c r="P270" i="15"/>
  <c r="J270" i="15"/>
  <c r="BE270" i="15" s="1"/>
  <c r="BK269" i="15"/>
  <c r="BI269" i="15"/>
  <c r="BH269" i="15"/>
  <c r="BG269" i="15"/>
  <c r="BF269" i="15"/>
  <c r="T269" i="15"/>
  <c r="R269" i="15"/>
  <c r="P269" i="15"/>
  <c r="J269" i="15"/>
  <c r="BE269" i="15" s="1"/>
  <c r="BK268" i="15"/>
  <c r="BI268" i="15"/>
  <c r="BH268" i="15"/>
  <c r="BG268" i="15"/>
  <c r="BF268" i="15"/>
  <c r="T268" i="15"/>
  <c r="T262" i="15" s="1"/>
  <c r="R268" i="15"/>
  <c r="P268" i="15"/>
  <c r="P262" i="15" s="1"/>
  <c r="J268" i="15"/>
  <c r="BE268" i="15" s="1"/>
  <c r="BK266" i="15"/>
  <c r="BI266" i="15"/>
  <c r="BH266" i="15"/>
  <c r="BG266" i="15"/>
  <c r="BF266" i="15"/>
  <c r="BE266" i="15"/>
  <c r="T266" i="15"/>
  <c r="R266" i="15"/>
  <c r="P266" i="15"/>
  <c r="J266" i="15"/>
  <c r="BK263" i="15"/>
  <c r="BK262" i="15" s="1"/>
  <c r="J262" i="15" s="1"/>
  <c r="J66" i="15" s="1"/>
  <c r="BI263" i="15"/>
  <c r="BH263" i="15"/>
  <c r="BG263" i="15"/>
  <c r="BF263" i="15"/>
  <c r="T263" i="15"/>
  <c r="R263" i="15"/>
  <c r="P263" i="15"/>
  <c r="J263" i="15"/>
  <c r="BE263" i="15" s="1"/>
  <c r="R262" i="15"/>
  <c r="BK259" i="15"/>
  <c r="BI259" i="15"/>
  <c r="BH259" i="15"/>
  <c r="BG259" i="15"/>
  <c r="BF259" i="15"/>
  <c r="BE259" i="15"/>
  <c r="T259" i="15"/>
  <c r="R259" i="15"/>
  <c r="P259" i="15"/>
  <c r="J259" i="15"/>
  <c r="BK258" i="15"/>
  <c r="BI258" i="15"/>
  <c r="BH258" i="15"/>
  <c r="BG258" i="15"/>
  <c r="BF258" i="15"/>
  <c r="T258" i="15"/>
  <c r="R258" i="15"/>
  <c r="P258" i="15"/>
  <c r="J258" i="15"/>
  <c r="BE258" i="15" s="1"/>
  <c r="BK256" i="15"/>
  <c r="BI256" i="15"/>
  <c r="BH256" i="15"/>
  <c r="BG256" i="15"/>
  <c r="BF256" i="15"/>
  <c r="T256" i="15"/>
  <c r="R256" i="15"/>
  <c r="P256" i="15"/>
  <c r="J256" i="15"/>
  <c r="BE256" i="15" s="1"/>
  <c r="BK255" i="15"/>
  <c r="BI255" i="15"/>
  <c r="BH255" i="15"/>
  <c r="BG255" i="15"/>
  <c r="BF255" i="15"/>
  <c r="T255" i="15"/>
  <c r="R255" i="15"/>
  <c r="P255" i="15"/>
  <c r="J255" i="15"/>
  <c r="BE255" i="15" s="1"/>
  <c r="BK253" i="15"/>
  <c r="BI253" i="15"/>
  <c r="BH253" i="15"/>
  <c r="BG253" i="15"/>
  <c r="BF253" i="15"/>
  <c r="T253" i="15"/>
  <c r="R253" i="15"/>
  <c r="P253" i="15"/>
  <c r="J253" i="15"/>
  <c r="BE253" i="15" s="1"/>
  <c r="BK252" i="15"/>
  <c r="BI252" i="15"/>
  <c r="BH252" i="15"/>
  <c r="BG252" i="15"/>
  <c r="BF252" i="15"/>
  <c r="T252" i="15"/>
  <c r="R252" i="15"/>
  <c r="P252" i="15"/>
  <c r="J252" i="15"/>
  <c r="BE252" i="15" s="1"/>
  <c r="BK250" i="15"/>
  <c r="BI250" i="15"/>
  <c r="BH250" i="15"/>
  <c r="BG250" i="15"/>
  <c r="BF250" i="15"/>
  <c r="T250" i="15"/>
  <c r="R250" i="15"/>
  <c r="P250" i="15"/>
  <c r="J250" i="15"/>
  <c r="BE250" i="15" s="1"/>
  <c r="BK249" i="15"/>
  <c r="BI249" i="15"/>
  <c r="BH249" i="15"/>
  <c r="BG249" i="15"/>
  <c r="BF249" i="15"/>
  <c r="BE249" i="15"/>
  <c r="T249" i="15"/>
  <c r="R249" i="15"/>
  <c r="P249" i="15"/>
  <c r="J249" i="15"/>
  <c r="BK248" i="15"/>
  <c r="BI248" i="15"/>
  <c r="BH248" i="15"/>
  <c r="BG248" i="15"/>
  <c r="BF248" i="15"/>
  <c r="T248" i="15"/>
  <c r="R248" i="15"/>
  <c r="P248" i="15"/>
  <c r="J248" i="15"/>
  <c r="BE248" i="15" s="1"/>
  <c r="BK247" i="15"/>
  <c r="BI247" i="15"/>
  <c r="BH247" i="15"/>
  <c r="BG247" i="15"/>
  <c r="BF247" i="15"/>
  <c r="T247" i="15"/>
  <c r="R247" i="15"/>
  <c r="P247" i="15"/>
  <c r="J247" i="15"/>
  <c r="BE247" i="15" s="1"/>
  <c r="BK246" i="15"/>
  <c r="BI246" i="15"/>
  <c r="BH246" i="15"/>
  <c r="BG246" i="15"/>
  <c r="BF246" i="15"/>
  <c r="T246" i="15"/>
  <c r="R246" i="15"/>
  <c r="P246" i="15"/>
  <c r="J246" i="15"/>
  <c r="BE246" i="15" s="1"/>
  <c r="BK245" i="15"/>
  <c r="BI245" i="15"/>
  <c r="BH245" i="15"/>
  <c r="BG245" i="15"/>
  <c r="BF245" i="15"/>
  <c r="BE245" i="15"/>
  <c r="T245" i="15"/>
  <c r="R245" i="15"/>
  <c r="P245" i="15"/>
  <c r="J245" i="15"/>
  <c r="BK243" i="15"/>
  <c r="BI243" i="15"/>
  <c r="BH243" i="15"/>
  <c r="BG243" i="15"/>
  <c r="BF243" i="15"/>
  <c r="BE243" i="15"/>
  <c r="T243" i="15"/>
  <c r="R243" i="15"/>
  <c r="P243" i="15"/>
  <c r="J243" i="15"/>
  <c r="BK241" i="15"/>
  <c r="BI241" i="15"/>
  <c r="BH241" i="15"/>
  <c r="BG241" i="15"/>
  <c r="BF241" i="15"/>
  <c r="T241" i="15"/>
  <c r="R241" i="15"/>
  <c r="P241" i="15"/>
  <c r="J241" i="15"/>
  <c r="BE241" i="15" s="1"/>
  <c r="BK239" i="15"/>
  <c r="BI239" i="15"/>
  <c r="BH239" i="15"/>
  <c r="BG239" i="15"/>
  <c r="BF239" i="15"/>
  <c r="T239" i="15"/>
  <c r="R239" i="15"/>
  <c r="P239" i="15"/>
  <c r="J239" i="15"/>
  <c r="BE239" i="15" s="1"/>
  <c r="BK237" i="15"/>
  <c r="BI237" i="15"/>
  <c r="BH237" i="15"/>
  <c r="BG237" i="15"/>
  <c r="BF237" i="15"/>
  <c r="T237" i="15"/>
  <c r="R237" i="15"/>
  <c r="P237" i="15"/>
  <c r="J237" i="15"/>
  <c r="BE237" i="15" s="1"/>
  <c r="BK234" i="15"/>
  <c r="BI234" i="15"/>
  <c r="BH234" i="15"/>
  <c r="BG234" i="15"/>
  <c r="BF234" i="15"/>
  <c r="BE234" i="15"/>
  <c r="T234" i="15"/>
  <c r="R234" i="15"/>
  <c r="P234" i="15"/>
  <c r="J234" i="15"/>
  <c r="BK233" i="15"/>
  <c r="BI233" i="15"/>
  <c r="BH233" i="15"/>
  <c r="BG233" i="15"/>
  <c r="BF233" i="15"/>
  <c r="T233" i="15"/>
  <c r="R233" i="15"/>
  <c r="P233" i="15"/>
  <c r="J233" i="15"/>
  <c r="BE233" i="15" s="1"/>
  <c r="BK231" i="15"/>
  <c r="BI231" i="15"/>
  <c r="BH231" i="15"/>
  <c r="BG231" i="15"/>
  <c r="BF231" i="15"/>
  <c r="T231" i="15"/>
  <c r="R231" i="15"/>
  <c r="P231" i="15"/>
  <c r="J231" i="15"/>
  <c r="BE231" i="15" s="1"/>
  <c r="BK229" i="15"/>
  <c r="BI229" i="15"/>
  <c r="BH229" i="15"/>
  <c r="BG229" i="15"/>
  <c r="BF229" i="15"/>
  <c r="T229" i="15"/>
  <c r="R229" i="15"/>
  <c r="P229" i="15"/>
  <c r="J229" i="15"/>
  <c r="BE229" i="15" s="1"/>
  <c r="BK228" i="15"/>
  <c r="BI228" i="15"/>
  <c r="BH228" i="15"/>
  <c r="BG228" i="15"/>
  <c r="BF228" i="15"/>
  <c r="T228" i="15"/>
  <c r="R228" i="15"/>
  <c r="P228" i="15"/>
  <c r="J228" i="15"/>
  <c r="BE228" i="15" s="1"/>
  <c r="BK227" i="15"/>
  <c r="BI227" i="15"/>
  <c r="BH227" i="15"/>
  <c r="BG227" i="15"/>
  <c r="BF227" i="15"/>
  <c r="T227" i="15"/>
  <c r="R227" i="15"/>
  <c r="P227" i="15"/>
  <c r="J227" i="15"/>
  <c r="BE227" i="15" s="1"/>
  <c r="BK226" i="15"/>
  <c r="BI226" i="15"/>
  <c r="BH226" i="15"/>
  <c r="BG226" i="15"/>
  <c r="BF226" i="15"/>
  <c r="T226" i="15"/>
  <c r="R226" i="15"/>
  <c r="P226" i="15"/>
  <c r="J226" i="15"/>
  <c r="BE226" i="15" s="1"/>
  <c r="BK225" i="15"/>
  <c r="BI225" i="15"/>
  <c r="BH225" i="15"/>
  <c r="BG225" i="15"/>
  <c r="BF225" i="15"/>
  <c r="BE225" i="15"/>
  <c r="T225" i="15"/>
  <c r="R225" i="15"/>
  <c r="P225" i="15"/>
  <c r="J225" i="15"/>
  <c r="BK222" i="15"/>
  <c r="BI222" i="15"/>
  <c r="BH222" i="15"/>
  <c r="BG222" i="15"/>
  <c r="BF222" i="15"/>
  <c r="T222" i="15"/>
  <c r="R222" i="15"/>
  <c r="P222" i="15"/>
  <c r="J222" i="15"/>
  <c r="BE222" i="15" s="1"/>
  <c r="BK221" i="15"/>
  <c r="BI221" i="15"/>
  <c r="BH221" i="15"/>
  <c r="BG221" i="15"/>
  <c r="BF221" i="15"/>
  <c r="T221" i="15"/>
  <c r="R221" i="15"/>
  <c r="P221" i="15"/>
  <c r="J221" i="15"/>
  <c r="BE221" i="15" s="1"/>
  <c r="BK220" i="15"/>
  <c r="BI220" i="15"/>
  <c r="BH220" i="15"/>
  <c r="BG220" i="15"/>
  <c r="BF220" i="15"/>
  <c r="T220" i="15"/>
  <c r="R220" i="15"/>
  <c r="P220" i="15"/>
  <c r="J220" i="15"/>
  <c r="BE220" i="15" s="1"/>
  <c r="BK216" i="15"/>
  <c r="BI216" i="15"/>
  <c r="BH216" i="15"/>
  <c r="BG216" i="15"/>
  <c r="BF216" i="15"/>
  <c r="BE216" i="15"/>
  <c r="T216" i="15"/>
  <c r="R216" i="15"/>
  <c r="P216" i="15"/>
  <c r="J216" i="15"/>
  <c r="BK213" i="15"/>
  <c r="BI213" i="15"/>
  <c r="BH213" i="15"/>
  <c r="BG213" i="15"/>
  <c r="BF213" i="15"/>
  <c r="T213" i="15"/>
  <c r="R213" i="15"/>
  <c r="P213" i="15"/>
  <c r="J213" i="15"/>
  <c r="BE213" i="15" s="1"/>
  <c r="BK212" i="15"/>
  <c r="BI212" i="15"/>
  <c r="BH212" i="15"/>
  <c r="BG212" i="15"/>
  <c r="BF212" i="15"/>
  <c r="T212" i="15"/>
  <c r="R212" i="15"/>
  <c r="P212" i="15"/>
  <c r="J212" i="15"/>
  <c r="BE212" i="15" s="1"/>
  <c r="BK211" i="15"/>
  <c r="BI211" i="15"/>
  <c r="BH211" i="15"/>
  <c r="BG211" i="15"/>
  <c r="BF211" i="15"/>
  <c r="T211" i="15"/>
  <c r="R211" i="15"/>
  <c r="P211" i="15"/>
  <c r="J211" i="15"/>
  <c r="BE211" i="15" s="1"/>
  <c r="BK208" i="15"/>
  <c r="BI208" i="15"/>
  <c r="BH208" i="15"/>
  <c r="BG208" i="15"/>
  <c r="BF208" i="15"/>
  <c r="T208" i="15"/>
  <c r="R208" i="15"/>
  <c r="P208" i="15"/>
  <c r="J208" i="15"/>
  <c r="BE208" i="15" s="1"/>
  <c r="BK205" i="15"/>
  <c r="BI205" i="15"/>
  <c r="BH205" i="15"/>
  <c r="BG205" i="15"/>
  <c r="BF205" i="15"/>
  <c r="T205" i="15"/>
  <c r="R205" i="15"/>
  <c r="P205" i="15"/>
  <c r="J205" i="15"/>
  <c r="BE205" i="15" s="1"/>
  <c r="BK202" i="15"/>
  <c r="BI202" i="15"/>
  <c r="BH202" i="15"/>
  <c r="BG202" i="15"/>
  <c r="BF202" i="15"/>
  <c r="T202" i="15"/>
  <c r="R202" i="15"/>
  <c r="P202" i="15"/>
  <c r="J202" i="15"/>
  <c r="BE202" i="15" s="1"/>
  <c r="BK199" i="15"/>
  <c r="BI199" i="15"/>
  <c r="BH199" i="15"/>
  <c r="BG199" i="15"/>
  <c r="BF199" i="15"/>
  <c r="T199" i="15"/>
  <c r="R199" i="15"/>
  <c r="P199" i="15"/>
  <c r="J199" i="15"/>
  <c r="BE199" i="15" s="1"/>
  <c r="BK195" i="15"/>
  <c r="BI195" i="15"/>
  <c r="BH195" i="15"/>
  <c r="BG195" i="15"/>
  <c r="BF195" i="15"/>
  <c r="BE195" i="15"/>
  <c r="T195" i="15"/>
  <c r="R195" i="15"/>
  <c r="P195" i="15"/>
  <c r="J195" i="15"/>
  <c r="BK192" i="15"/>
  <c r="BI192" i="15"/>
  <c r="BH192" i="15"/>
  <c r="BG192" i="15"/>
  <c r="BF192" i="15"/>
  <c r="T192" i="15"/>
  <c r="R192" i="15"/>
  <c r="P192" i="15"/>
  <c r="J192" i="15"/>
  <c r="BE192" i="15" s="1"/>
  <c r="BK187" i="15"/>
  <c r="BI187" i="15"/>
  <c r="BH187" i="15"/>
  <c r="BG187" i="15"/>
  <c r="BF187" i="15"/>
  <c r="T187" i="15"/>
  <c r="R187" i="15"/>
  <c r="P187" i="15"/>
  <c r="J187" i="15"/>
  <c r="BE187" i="15" s="1"/>
  <c r="BK184" i="15"/>
  <c r="BI184" i="15"/>
  <c r="BH184" i="15"/>
  <c r="BG184" i="15"/>
  <c r="BF184" i="15"/>
  <c r="T184" i="15"/>
  <c r="R184" i="15"/>
  <c r="R183" i="15" s="1"/>
  <c r="P184" i="15"/>
  <c r="J184" i="15"/>
  <c r="BE184" i="15" s="1"/>
  <c r="T183" i="15"/>
  <c r="P183" i="15"/>
  <c r="BK181" i="15"/>
  <c r="BI181" i="15"/>
  <c r="BH181" i="15"/>
  <c r="BG181" i="15"/>
  <c r="BF181" i="15"/>
  <c r="T181" i="15"/>
  <c r="R181" i="15"/>
  <c r="P181" i="15"/>
  <c r="P171" i="15" s="1"/>
  <c r="J181" i="15"/>
  <c r="BE181" i="15" s="1"/>
  <c r="BK178" i="15"/>
  <c r="BI178" i="15"/>
  <c r="BH178" i="15"/>
  <c r="BG178" i="15"/>
  <c r="BF178" i="15"/>
  <c r="T178" i="15"/>
  <c r="R178" i="15"/>
  <c r="P178" i="15"/>
  <c r="J178" i="15"/>
  <c r="BE178" i="15" s="1"/>
  <c r="BK175" i="15"/>
  <c r="BI175" i="15"/>
  <c r="BH175" i="15"/>
  <c r="BG175" i="15"/>
  <c r="BF175" i="15"/>
  <c r="T175" i="15"/>
  <c r="R175" i="15"/>
  <c r="P175" i="15"/>
  <c r="J175" i="15"/>
  <c r="BE175" i="15" s="1"/>
  <c r="BK172" i="15"/>
  <c r="BK171" i="15" s="1"/>
  <c r="J171" i="15" s="1"/>
  <c r="J64" i="15" s="1"/>
  <c r="BI172" i="15"/>
  <c r="BH172" i="15"/>
  <c r="BG172" i="15"/>
  <c r="BF172" i="15"/>
  <c r="T172" i="15"/>
  <c r="T171" i="15" s="1"/>
  <c r="R172" i="15"/>
  <c r="R171" i="15" s="1"/>
  <c r="P172" i="15"/>
  <c r="J172" i="15"/>
  <c r="BE172" i="15" s="1"/>
  <c r="BK168" i="15"/>
  <c r="BI168" i="15"/>
  <c r="BH168" i="15"/>
  <c r="BG168" i="15"/>
  <c r="BF168" i="15"/>
  <c r="T168" i="15"/>
  <c r="R168" i="15"/>
  <c r="P168" i="15"/>
  <c r="J168" i="15"/>
  <c r="BE168" i="15" s="1"/>
  <c r="BK165" i="15"/>
  <c r="BI165" i="15"/>
  <c r="BH165" i="15"/>
  <c r="BG165" i="15"/>
  <c r="BF165" i="15"/>
  <c r="T165" i="15"/>
  <c r="R165" i="15"/>
  <c r="P165" i="15"/>
  <c r="J165" i="15"/>
  <c r="BE165" i="15" s="1"/>
  <c r="BK160" i="15"/>
  <c r="BI160" i="15"/>
  <c r="BH160" i="15"/>
  <c r="BG160" i="15"/>
  <c r="BF160" i="15"/>
  <c r="BE160" i="15"/>
  <c r="T160" i="15"/>
  <c r="R160" i="15"/>
  <c r="R155" i="15" s="1"/>
  <c r="P160" i="15"/>
  <c r="J160" i="15"/>
  <c r="BK156" i="15"/>
  <c r="BK155" i="15" s="1"/>
  <c r="J155" i="15" s="1"/>
  <c r="J63" i="15" s="1"/>
  <c r="BI156" i="15"/>
  <c r="BH156" i="15"/>
  <c r="BG156" i="15"/>
  <c r="BF156" i="15"/>
  <c r="T156" i="15"/>
  <c r="R156" i="15"/>
  <c r="P156" i="15"/>
  <c r="J156" i="15"/>
  <c r="BE156" i="15" s="1"/>
  <c r="T155" i="15"/>
  <c r="P155" i="15"/>
  <c r="BK152" i="15"/>
  <c r="BI152" i="15"/>
  <c r="BH152" i="15"/>
  <c r="BG152" i="15"/>
  <c r="BF152" i="15"/>
  <c r="T152" i="15"/>
  <c r="T151" i="15" s="1"/>
  <c r="R152" i="15"/>
  <c r="P152" i="15"/>
  <c r="J152" i="15"/>
  <c r="BE152" i="15" s="1"/>
  <c r="BK151" i="15"/>
  <c r="R151" i="15"/>
  <c r="P151" i="15"/>
  <c r="J151" i="15"/>
  <c r="J62" i="15" s="1"/>
  <c r="BK148" i="15"/>
  <c r="BI148" i="15"/>
  <c r="BH148" i="15"/>
  <c r="BG148" i="15"/>
  <c r="BF148" i="15"/>
  <c r="T148" i="15"/>
  <c r="R148" i="15"/>
  <c r="P148" i="15"/>
  <c r="J148" i="15"/>
  <c r="BE148" i="15" s="1"/>
  <c r="BK145" i="15"/>
  <c r="BI145" i="15"/>
  <c r="BH145" i="15"/>
  <c r="BG145" i="15"/>
  <c r="BF145" i="15"/>
  <c r="BE145" i="15"/>
  <c r="T145" i="15"/>
  <c r="R145" i="15"/>
  <c r="P145" i="15"/>
  <c r="J145" i="15"/>
  <c r="BK143" i="15"/>
  <c r="BI143" i="15"/>
  <c r="BH143" i="15"/>
  <c r="BG143" i="15"/>
  <c r="BF143" i="15"/>
  <c r="T143" i="15"/>
  <c r="R143" i="15"/>
  <c r="P143" i="15"/>
  <c r="J143" i="15"/>
  <c r="BE143" i="15" s="1"/>
  <c r="BK138" i="15"/>
  <c r="BI138" i="15"/>
  <c r="BH138" i="15"/>
  <c r="BG138" i="15"/>
  <c r="BF138" i="15"/>
  <c r="T138" i="15"/>
  <c r="R138" i="15"/>
  <c r="P138" i="15"/>
  <c r="J138" i="15"/>
  <c r="BE138" i="15" s="1"/>
  <c r="BK135" i="15"/>
  <c r="BI135" i="15"/>
  <c r="BH135" i="15"/>
  <c r="BG135" i="15"/>
  <c r="BF135" i="15"/>
  <c r="T135" i="15"/>
  <c r="R135" i="15"/>
  <c r="P135" i="15"/>
  <c r="J135" i="15"/>
  <c r="BE135" i="15" s="1"/>
  <c r="BK131" i="15"/>
  <c r="BI131" i="15"/>
  <c r="BH131" i="15"/>
  <c r="BG131" i="15"/>
  <c r="BF131" i="15"/>
  <c r="T131" i="15"/>
  <c r="R131" i="15"/>
  <c r="P131" i="15"/>
  <c r="J131" i="15"/>
  <c r="BE131" i="15" s="1"/>
  <c r="BK128" i="15"/>
  <c r="BI128" i="15"/>
  <c r="BH128" i="15"/>
  <c r="BG128" i="15"/>
  <c r="BF128" i="15"/>
  <c r="T128" i="15"/>
  <c r="R128" i="15"/>
  <c r="P128" i="15"/>
  <c r="J128" i="15"/>
  <c r="BE128" i="15" s="1"/>
  <c r="BK126" i="15"/>
  <c r="BI126" i="15"/>
  <c r="BH126" i="15"/>
  <c r="BG126" i="15"/>
  <c r="BF126" i="15"/>
  <c r="T126" i="15"/>
  <c r="R126" i="15"/>
  <c r="P126" i="15"/>
  <c r="J126" i="15"/>
  <c r="BE126" i="15" s="1"/>
  <c r="BK123" i="15"/>
  <c r="BI123" i="15"/>
  <c r="BH123" i="15"/>
  <c r="BG123" i="15"/>
  <c r="BF123" i="15"/>
  <c r="BE123" i="15"/>
  <c r="T123" i="15"/>
  <c r="R123" i="15"/>
  <c r="P123" i="15"/>
  <c r="J123" i="15"/>
  <c r="BK118" i="15"/>
  <c r="BI118" i="15"/>
  <c r="BH118" i="15"/>
  <c r="BG118" i="15"/>
  <c r="BF118" i="15"/>
  <c r="T118" i="15"/>
  <c r="R118" i="15"/>
  <c r="P118" i="15"/>
  <c r="J118" i="15"/>
  <c r="BE118" i="15" s="1"/>
  <c r="BK113" i="15"/>
  <c r="BI113" i="15"/>
  <c r="BH113" i="15"/>
  <c r="BG113" i="15"/>
  <c r="BF113" i="15"/>
  <c r="T113" i="15"/>
  <c r="R113" i="15"/>
  <c r="P113" i="15"/>
  <c r="J113" i="15"/>
  <c r="BE113" i="15" s="1"/>
  <c r="BK110" i="15"/>
  <c r="BI110" i="15"/>
  <c r="BH110" i="15"/>
  <c r="BG110" i="15"/>
  <c r="BF110" i="15"/>
  <c r="T110" i="15"/>
  <c r="R110" i="15"/>
  <c r="P110" i="15"/>
  <c r="J110" i="15"/>
  <c r="BE110" i="15" s="1"/>
  <c r="BK107" i="15"/>
  <c r="BI107" i="15"/>
  <c r="BH107" i="15"/>
  <c r="BG107" i="15"/>
  <c r="BF107" i="15"/>
  <c r="T107" i="15"/>
  <c r="R107" i="15"/>
  <c r="P107" i="15"/>
  <c r="J107" i="15"/>
  <c r="BE107" i="15" s="1"/>
  <c r="BK104" i="15"/>
  <c r="BI104" i="15"/>
  <c r="BH104" i="15"/>
  <c r="BG104" i="15"/>
  <c r="BF104" i="15"/>
  <c r="BE104" i="15"/>
  <c r="T104" i="15"/>
  <c r="R104" i="15"/>
  <c r="P104" i="15"/>
  <c r="J104" i="15"/>
  <c r="BK102" i="15"/>
  <c r="BI102" i="15"/>
  <c r="BH102" i="15"/>
  <c r="BG102" i="15"/>
  <c r="BF102" i="15"/>
  <c r="T102" i="15"/>
  <c r="R102" i="15"/>
  <c r="P102" i="15"/>
  <c r="J102" i="15"/>
  <c r="BE102" i="15" s="1"/>
  <c r="BK100" i="15"/>
  <c r="BI100" i="15"/>
  <c r="BH100" i="15"/>
  <c r="BG100" i="15"/>
  <c r="BF100" i="15"/>
  <c r="T100" i="15"/>
  <c r="R100" i="15"/>
  <c r="P100" i="15"/>
  <c r="J100" i="15"/>
  <c r="BE100" i="15" s="1"/>
  <c r="BK98" i="15"/>
  <c r="BI98" i="15"/>
  <c r="BH98" i="15"/>
  <c r="BG98" i="15"/>
  <c r="BF98" i="15"/>
  <c r="T98" i="15"/>
  <c r="R98" i="15"/>
  <c r="P98" i="15"/>
  <c r="J98" i="15"/>
  <c r="BE98" i="15" s="1"/>
  <c r="BK95" i="15"/>
  <c r="BI95" i="15"/>
  <c r="BH95" i="15"/>
  <c r="BG95" i="15"/>
  <c r="BF95" i="15"/>
  <c r="T95" i="15"/>
  <c r="R95" i="15"/>
  <c r="R94" i="15" s="1"/>
  <c r="R93" i="15" s="1"/>
  <c r="R92" i="15" s="1"/>
  <c r="P95" i="15"/>
  <c r="J95" i="15"/>
  <c r="BE95" i="15" s="1"/>
  <c r="T94" i="15"/>
  <c r="P94" i="15"/>
  <c r="P93" i="15" s="1"/>
  <c r="P92" i="15" s="1"/>
  <c r="J89" i="15"/>
  <c r="F89" i="15"/>
  <c r="J88" i="15"/>
  <c r="F88" i="15"/>
  <c r="F86" i="15"/>
  <c r="E84" i="15"/>
  <c r="J55" i="15"/>
  <c r="F55" i="15"/>
  <c r="J54" i="15"/>
  <c r="F54" i="15"/>
  <c r="F52" i="15"/>
  <c r="E50" i="15"/>
  <c r="J37" i="15"/>
  <c r="J36" i="15"/>
  <c r="J35" i="15"/>
  <c r="J52" i="15"/>
  <c r="E48" i="15"/>
  <c r="BK296" i="14"/>
  <c r="BK295" i="14" s="1"/>
  <c r="J295" i="14" s="1"/>
  <c r="J73" i="14" s="1"/>
  <c r="BI296" i="14"/>
  <c r="BH296" i="14"/>
  <c r="BG296" i="14"/>
  <c r="BF296" i="14"/>
  <c r="T296" i="14"/>
  <c r="R296" i="14"/>
  <c r="P296" i="14"/>
  <c r="J296" i="14"/>
  <c r="BE296" i="14" s="1"/>
  <c r="T295" i="14"/>
  <c r="R295" i="14"/>
  <c r="P295" i="14"/>
  <c r="BK293" i="14"/>
  <c r="BK292" i="14" s="1"/>
  <c r="J292" i="14" s="1"/>
  <c r="J72" i="14" s="1"/>
  <c r="BI293" i="14"/>
  <c r="BH293" i="14"/>
  <c r="BG293" i="14"/>
  <c r="BF293" i="14"/>
  <c r="T293" i="14"/>
  <c r="T292" i="14" s="1"/>
  <c r="R293" i="14"/>
  <c r="P293" i="14"/>
  <c r="J293" i="14"/>
  <c r="BE293" i="14" s="1"/>
  <c r="R292" i="14"/>
  <c r="P292" i="14"/>
  <c r="BK290" i="14"/>
  <c r="BI290" i="14"/>
  <c r="BH290" i="14"/>
  <c r="BG290" i="14"/>
  <c r="BF290" i="14"/>
  <c r="T290" i="14"/>
  <c r="T287" i="14" s="1"/>
  <c r="R290" i="14"/>
  <c r="R287" i="14" s="1"/>
  <c r="R286" i="14" s="1"/>
  <c r="P290" i="14"/>
  <c r="J290" i="14"/>
  <c r="BE290" i="14" s="1"/>
  <c r="BK288" i="14"/>
  <c r="BI288" i="14"/>
  <c r="BH288" i="14"/>
  <c r="BG288" i="14"/>
  <c r="BF288" i="14"/>
  <c r="T288" i="14"/>
  <c r="R288" i="14"/>
  <c r="P288" i="14"/>
  <c r="J288" i="14"/>
  <c r="BE288" i="14" s="1"/>
  <c r="P287" i="14"/>
  <c r="P286" i="14" s="1"/>
  <c r="BK284" i="14"/>
  <c r="BI284" i="14"/>
  <c r="BH284" i="14"/>
  <c r="BG284" i="14"/>
  <c r="BF284" i="14"/>
  <c r="T284" i="14"/>
  <c r="R284" i="14"/>
  <c r="P284" i="14"/>
  <c r="J284" i="14"/>
  <c r="BE284" i="14" s="1"/>
  <c r="BK280" i="14"/>
  <c r="BI280" i="14"/>
  <c r="BH280" i="14"/>
  <c r="BG280" i="14"/>
  <c r="BF280" i="14"/>
  <c r="T280" i="14"/>
  <c r="R280" i="14"/>
  <c r="R276" i="14" s="1"/>
  <c r="R275" i="14" s="1"/>
  <c r="P280" i="14"/>
  <c r="J280" i="14"/>
  <c r="BE280" i="14" s="1"/>
  <c r="BK277" i="14"/>
  <c r="BI277" i="14"/>
  <c r="BH277" i="14"/>
  <c r="BG277" i="14"/>
  <c r="BF277" i="14"/>
  <c r="BE277" i="14"/>
  <c r="T277" i="14"/>
  <c r="T276" i="14" s="1"/>
  <c r="T275" i="14" s="1"/>
  <c r="R277" i="14"/>
  <c r="P277" i="14"/>
  <c r="J277" i="14"/>
  <c r="P276" i="14"/>
  <c r="P275" i="14" s="1"/>
  <c r="BK273" i="14"/>
  <c r="BI273" i="14"/>
  <c r="BH273" i="14"/>
  <c r="BG273" i="14"/>
  <c r="BF273" i="14"/>
  <c r="T273" i="14"/>
  <c r="R273" i="14"/>
  <c r="P273" i="14"/>
  <c r="J273" i="14"/>
  <c r="BE273" i="14" s="1"/>
  <c r="BK271" i="14"/>
  <c r="BI271" i="14"/>
  <c r="BH271" i="14"/>
  <c r="BG271" i="14"/>
  <c r="BF271" i="14"/>
  <c r="T271" i="14"/>
  <c r="T270" i="14" s="1"/>
  <c r="R271" i="14"/>
  <c r="R270" i="14" s="1"/>
  <c r="P271" i="14"/>
  <c r="P270" i="14" s="1"/>
  <c r="J271" i="14"/>
  <c r="BE271" i="14" s="1"/>
  <c r="BK268" i="14"/>
  <c r="BI268" i="14"/>
  <c r="BH268" i="14"/>
  <c r="BG268" i="14"/>
  <c r="BF268" i="14"/>
  <c r="T268" i="14"/>
  <c r="R268" i="14"/>
  <c r="R254" i="14" s="1"/>
  <c r="P268" i="14"/>
  <c r="J268" i="14"/>
  <c r="BE268" i="14" s="1"/>
  <c r="BK265" i="14"/>
  <c r="BI265" i="14"/>
  <c r="BH265" i="14"/>
  <c r="BG265" i="14"/>
  <c r="BF265" i="14"/>
  <c r="T265" i="14"/>
  <c r="R265" i="14"/>
  <c r="P265" i="14"/>
  <c r="P254" i="14" s="1"/>
  <c r="J265" i="14"/>
  <c r="BE265" i="14" s="1"/>
  <c r="BK260" i="14"/>
  <c r="BI260" i="14"/>
  <c r="BH260" i="14"/>
  <c r="BG260" i="14"/>
  <c r="BF260" i="14"/>
  <c r="BE260" i="14"/>
  <c r="T260" i="14"/>
  <c r="T254" i="14" s="1"/>
  <c r="R260" i="14"/>
  <c r="P260" i="14"/>
  <c r="J260" i="14"/>
  <c r="BK255" i="14"/>
  <c r="BI255" i="14"/>
  <c r="BH255" i="14"/>
  <c r="BG255" i="14"/>
  <c r="BF255" i="14"/>
  <c r="T255" i="14"/>
  <c r="R255" i="14"/>
  <c r="P255" i="14"/>
  <c r="J255" i="14"/>
  <c r="BE255" i="14" s="1"/>
  <c r="BK251" i="14"/>
  <c r="BK250" i="14" s="1"/>
  <c r="J250" i="14" s="1"/>
  <c r="J65" i="14" s="1"/>
  <c r="BI251" i="14"/>
  <c r="BH251" i="14"/>
  <c r="BG251" i="14"/>
  <c r="BF251" i="14"/>
  <c r="T251" i="14"/>
  <c r="R251" i="14"/>
  <c r="P251" i="14"/>
  <c r="J251" i="14"/>
  <c r="BE251" i="14" s="1"/>
  <c r="T250" i="14"/>
  <c r="R250" i="14"/>
  <c r="P250" i="14"/>
  <c r="BK245" i="14"/>
  <c r="BI245" i="14"/>
  <c r="BH245" i="14"/>
  <c r="BG245" i="14"/>
  <c r="BF245" i="14"/>
  <c r="BE245" i="14"/>
  <c r="T245" i="14"/>
  <c r="R245" i="14"/>
  <c r="P245" i="14"/>
  <c r="J245" i="14"/>
  <c r="BK243" i="14"/>
  <c r="BI243" i="14"/>
  <c r="BH243" i="14"/>
  <c r="BG243" i="14"/>
  <c r="BF243" i="14"/>
  <c r="T243" i="14"/>
  <c r="R243" i="14"/>
  <c r="P243" i="14"/>
  <c r="J243" i="14"/>
  <c r="BE243" i="14" s="1"/>
  <c r="BK242" i="14"/>
  <c r="BI242" i="14"/>
  <c r="BH242" i="14"/>
  <c r="BG242" i="14"/>
  <c r="BF242" i="14"/>
  <c r="T242" i="14"/>
  <c r="R242" i="14"/>
  <c r="P242" i="14"/>
  <c r="J242" i="14"/>
  <c r="BE242" i="14" s="1"/>
  <c r="BK241" i="14"/>
  <c r="BI241" i="14"/>
  <c r="BH241" i="14"/>
  <c r="BG241" i="14"/>
  <c r="BF241" i="14"/>
  <c r="T241" i="14"/>
  <c r="R241" i="14"/>
  <c r="P241" i="14"/>
  <c r="J241" i="14"/>
  <c r="BE241" i="14" s="1"/>
  <c r="BK239" i="14"/>
  <c r="BI239" i="14"/>
  <c r="BH239" i="14"/>
  <c r="BG239" i="14"/>
  <c r="BF239" i="14"/>
  <c r="T239" i="14"/>
  <c r="R239" i="14"/>
  <c r="P239" i="14"/>
  <c r="J239" i="14"/>
  <c r="BE239" i="14" s="1"/>
  <c r="BK238" i="14"/>
  <c r="BI238" i="14"/>
  <c r="BH238" i="14"/>
  <c r="BG238" i="14"/>
  <c r="BF238" i="14"/>
  <c r="T238" i="14"/>
  <c r="R238" i="14"/>
  <c r="P238" i="14"/>
  <c r="J238" i="14"/>
  <c r="BE238" i="14" s="1"/>
  <c r="BK237" i="14"/>
  <c r="BI237" i="14"/>
  <c r="BH237" i="14"/>
  <c r="BG237" i="14"/>
  <c r="BF237" i="14"/>
  <c r="T237" i="14"/>
  <c r="R237" i="14"/>
  <c r="P237" i="14"/>
  <c r="J237" i="14"/>
  <c r="BE237" i="14" s="1"/>
  <c r="BK235" i="14"/>
  <c r="BI235" i="14"/>
  <c r="BH235" i="14"/>
  <c r="BG235" i="14"/>
  <c r="BF235" i="14"/>
  <c r="T235" i="14"/>
  <c r="R235" i="14"/>
  <c r="P235" i="14"/>
  <c r="J235" i="14"/>
  <c r="BE235" i="14" s="1"/>
  <c r="BK232" i="14"/>
  <c r="BI232" i="14"/>
  <c r="BH232" i="14"/>
  <c r="BG232" i="14"/>
  <c r="BF232" i="14"/>
  <c r="T232" i="14"/>
  <c r="R232" i="14"/>
  <c r="P232" i="14"/>
  <c r="J232" i="14"/>
  <c r="BE232" i="14" s="1"/>
  <c r="BK228" i="14"/>
  <c r="BI228" i="14"/>
  <c r="BH228" i="14"/>
  <c r="BG228" i="14"/>
  <c r="BF228" i="14"/>
  <c r="T228" i="14"/>
  <c r="R228" i="14"/>
  <c r="P228" i="14"/>
  <c r="J228" i="14"/>
  <c r="BE228" i="14" s="1"/>
  <c r="BK225" i="14"/>
  <c r="BI225" i="14"/>
  <c r="BH225" i="14"/>
  <c r="BG225" i="14"/>
  <c r="BF225" i="14"/>
  <c r="T225" i="14"/>
  <c r="R225" i="14"/>
  <c r="P225" i="14"/>
  <c r="J225" i="14"/>
  <c r="BE225" i="14" s="1"/>
  <c r="BK220" i="14"/>
  <c r="BI220" i="14"/>
  <c r="BH220" i="14"/>
  <c r="BG220" i="14"/>
  <c r="BF220" i="14"/>
  <c r="T220" i="14"/>
  <c r="R220" i="14"/>
  <c r="P220" i="14"/>
  <c r="J220" i="14"/>
  <c r="BE220" i="14" s="1"/>
  <c r="BK215" i="14"/>
  <c r="BI215" i="14"/>
  <c r="BH215" i="14"/>
  <c r="BG215" i="14"/>
  <c r="BF215" i="14"/>
  <c r="T215" i="14"/>
  <c r="R215" i="14"/>
  <c r="P215" i="14"/>
  <c r="J215" i="14"/>
  <c r="BE215" i="14" s="1"/>
  <c r="BK213" i="14"/>
  <c r="BI213" i="14"/>
  <c r="BH213" i="14"/>
  <c r="BG213" i="14"/>
  <c r="BF213" i="14"/>
  <c r="T213" i="14"/>
  <c r="R213" i="14"/>
  <c r="P213" i="14"/>
  <c r="J213" i="14"/>
  <c r="BE213" i="14" s="1"/>
  <c r="BK211" i="14"/>
  <c r="BI211" i="14"/>
  <c r="BH211" i="14"/>
  <c r="BG211" i="14"/>
  <c r="BF211" i="14"/>
  <c r="T211" i="14"/>
  <c r="R211" i="14"/>
  <c r="P211" i="14"/>
  <c r="J211" i="14"/>
  <c r="BE211" i="14" s="1"/>
  <c r="BK209" i="14"/>
  <c r="BI209" i="14"/>
  <c r="BH209" i="14"/>
  <c r="BG209" i="14"/>
  <c r="BF209" i="14"/>
  <c r="BE209" i="14"/>
  <c r="T209" i="14"/>
  <c r="R209" i="14"/>
  <c r="P209" i="14"/>
  <c r="J209" i="14"/>
  <c r="BK208" i="14"/>
  <c r="BI208" i="14"/>
  <c r="BH208" i="14"/>
  <c r="BG208" i="14"/>
  <c r="BF208" i="14"/>
  <c r="T208" i="14"/>
  <c r="R208" i="14"/>
  <c r="P208" i="14"/>
  <c r="J208" i="14"/>
  <c r="BE208" i="14" s="1"/>
  <c r="BK206" i="14"/>
  <c r="BI206" i="14"/>
  <c r="BH206" i="14"/>
  <c r="BG206" i="14"/>
  <c r="BF206" i="14"/>
  <c r="T206" i="14"/>
  <c r="R206" i="14"/>
  <c r="P206" i="14"/>
  <c r="J206" i="14"/>
  <c r="BE206" i="14" s="1"/>
  <c r="BK205" i="14"/>
  <c r="BI205" i="14"/>
  <c r="BH205" i="14"/>
  <c r="BG205" i="14"/>
  <c r="BF205" i="14"/>
  <c r="T205" i="14"/>
  <c r="R205" i="14"/>
  <c r="P205" i="14"/>
  <c r="J205" i="14"/>
  <c r="BE205" i="14" s="1"/>
  <c r="BK203" i="14"/>
  <c r="BI203" i="14"/>
  <c r="BH203" i="14"/>
  <c r="BG203" i="14"/>
  <c r="BF203" i="14"/>
  <c r="T203" i="14"/>
  <c r="R203" i="14"/>
  <c r="P203" i="14"/>
  <c r="J203" i="14"/>
  <c r="BE203" i="14" s="1"/>
  <c r="BK202" i="14"/>
  <c r="BI202" i="14"/>
  <c r="BH202" i="14"/>
  <c r="BG202" i="14"/>
  <c r="BF202" i="14"/>
  <c r="T202" i="14"/>
  <c r="R202" i="14"/>
  <c r="P202" i="14"/>
  <c r="J202" i="14"/>
  <c r="BE202" i="14" s="1"/>
  <c r="BK200" i="14"/>
  <c r="BI200" i="14"/>
  <c r="BH200" i="14"/>
  <c r="BG200" i="14"/>
  <c r="BF200" i="14"/>
  <c r="T200" i="14"/>
  <c r="R200" i="14"/>
  <c r="P200" i="14"/>
  <c r="J200" i="14"/>
  <c r="BE200" i="14" s="1"/>
  <c r="BK199" i="14"/>
  <c r="BI199" i="14"/>
  <c r="BH199" i="14"/>
  <c r="BG199" i="14"/>
  <c r="BF199" i="14"/>
  <c r="T199" i="14"/>
  <c r="R199" i="14"/>
  <c r="P199" i="14"/>
  <c r="J199" i="14"/>
  <c r="BE199" i="14" s="1"/>
  <c r="BK196" i="14"/>
  <c r="BI196" i="14"/>
  <c r="BH196" i="14"/>
  <c r="BG196" i="14"/>
  <c r="BF196" i="14"/>
  <c r="T196" i="14"/>
  <c r="R196" i="14"/>
  <c r="P196" i="14"/>
  <c r="J196" i="14"/>
  <c r="BE196" i="14" s="1"/>
  <c r="BK195" i="14"/>
  <c r="BI195" i="14"/>
  <c r="BH195" i="14"/>
  <c r="BG195" i="14"/>
  <c r="BF195" i="14"/>
  <c r="T195" i="14"/>
  <c r="R195" i="14"/>
  <c r="P195" i="14"/>
  <c r="J195" i="14"/>
  <c r="BE195" i="14" s="1"/>
  <c r="BK192" i="14"/>
  <c r="BI192" i="14"/>
  <c r="BH192" i="14"/>
  <c r="BG192" i="14"/>
  <c r="BF192" i="14"/>
  <c r="T192" i="14"/>
  <c r="R192" i="14"/>
  <c r="P192" i="14"/>
  <c r="J192" i="14"/>
  <c r="BE192" i="14" s="1"/>
  <c r="BK190" i="14"/>
  <c r="BI190" i="14"/>
  <c r="BH190" i="14"/>
  <c r="BG190" i="14"/>
  <c r="BF190" i="14"/>
  <c r="T190" i="14"/>
  <c r="R190" i="14"/>
  <c r="P190" i="14"/>
  <c r="J190" i="14"/>
  <c r="BE190" i="14" s="1"/>
  <c r="BK188" i="14"/>
  <c r="BI188" i="14"/>
  <c r="BH188" i="14"/>
  <c r="BG188" i="14"/>
  <c r="BF188" i="14"/>
  <c r="BE188" i="14"/>
  <c r="T188" i="14"/>
  <c r="R188" i="14"/>
  <c r="P188" i="14"/>
  <c r="J188" i="14"/>
  <c r="BK186" i="14"/>
  <c r="BI186" i="14"/>
  <c r="BH186" i="14"/>
  <c r="BG186" i="14"/>
  <c r="BF186" i="14"/>
  <c r="T186" i="14"/>
  <c r="R186" i="14"/>
  <c r="P186" i="14"/>
  <c r="J186" i="14"/>
  <c r="BE186" i="14" s="1"/>
  <c r="BK185" i="14"/>
  <c r="BI185" i="14"/>
  <c r="BH185" i="14"/>
  <c r="BG185" i="14"/>
  <c r="BF185" i="14"/>
  <c r="T185" i="14"/>
  <c r="R185" i="14"/>
  <c r="P185" i="14"/>
  <c r="J185" i="14"/>
  <c r="BE185" i="14" s="1"/>
  <c r="BK184" i="14"/>
  <c r="BI184" i="14"/>
  <c r="BH184" i="14"/>
  <c r="BG184" i="14"/>
  <c r="BF184" i="14"/>
  <c r="T184" i="14"/>
  <c r="R184" i="14"/>
  <c r="P184" i="14"/>
  <c r="J184" i="14"/>
  <c r="BE184" i="14" s="1"/>
  <c r="BK182" i="14"/>
  <c r="BI182" i="14"/>
  <c r="BH182" i="14"/>
  <c r="BG182" i="14"/>
  <c r="BF182" i="14"/>
  <c r="T182" i="14"/>
  <c r="R182" i="14"/>
  <c r="P182" i="14"/>
  <c r="J182" i="14"/>
  <c r="BE182" i="14" s="1"/>
  <c r="BK180" i="14"/>
  <c r="BI180" i="14"/>
  <c r="BH180" i="14"/>
  <c r="BG180" i="14"/>
  <c r="BF180" i="14"/>
  <c r="BE180" i="14"/>
  <c r="T180" i="14"/>
  <c r="R180" i="14"/>
  <c r="P180" i="14"/>
  <c r="J180" i="14"/>
  <c r="BK178" i="14"/>
  <c r="BI178" i="14"/>
  <c r="BH178" i="14"/>
  <c r="BG178" i="14"/>
  <c r="BF178" i="14"/>
  <c r="T178" i="14"/>
  <c r="R178" i="14"/>
  <c r="P178" i="14"/>
  <c r="J178" i="14"/>
  <c r="BE178" i="14" s="1"/>
  <c r="BK177" i="14"/>
  <c r="BI177" i="14"/>
  <c r="BH177" i="14"/>
  <c r="BG177" i="14"/>
  <c r="BF177" i="14"/>
  <c r="T177" i="14"/>
  <c r="R177" i="14"/>
  <c r="P177" i="14"/>
  <c r="J177" i="14"/>
  <c r="BE177" i="14" s="1"/>
  <c r="BK175" i="14"/>
  <c r="BI175" i="14"/>
  <c r="BH175" i="14"/>
  <c r="BG175" i="14"/>
  <c r="BF175" i="14"/>
  <c r="T175" i="14"/>
  <c r="R175" i="14"/>
  <c r="P175" i="14"/>
  <c r="J175" i="14"/>
  <c r="BE175" i="14" s="1"/>
  <c r="BK174" i="14"/>
  <c r="BI174" i="14"/>
  <c r="BH174" i="14"/>
  <c r="BG174" i="14"/>
  <c r="BF174" i="14"/>
  <c r="T174" i="14"/>
  <c r="R174" i="14"/>
  <c r="P174" i="14"/>
  <c r="J174" i="14"/>
  <c r="BE174" i="14" s="1"/>
  <c r="BK173" i="14"/>
  <c r="BI173" i="14"/>
  <c r="BH173" i="14"/>
  <c r="BG173" i="14"/>
  <c r="BF173" i="14"/>
  <c r="T173" i="14"/>
  <c r="R173" i="14"/>
  <c r="P173" i="14"/>
  <c r="J173" i="14"/>
  <c r="BE173" i="14" s="1"/>
  <c r="BK172" i="14"/>
  <c r="BI172" i="14"/>
  <c r="BH172" i="14"/>
  <c r="BG172" i="14"/>
  <c r="BF172" i="14"/>
  <c r="T172" i="14"/>
  <c r="R172" i="14"/>
  <c r="P172" i="14"/>
  <c r="J172" i="14"/>
  <c r="BE172" i="14" s="1"/>
  <c r="BK170" i="14"/>
  <c r="BI170" i="14"/>
  <c r="BH170" i="14"/>
  <c r="BG170" i="14"/>
  <c r="BF170" i="14"/>
  <c r="T170" i="14"/>
  <c r="R170" i="14"/>
  <c r="P170" i="14"/>
  <c r="J170" i="14"/>
  <c r="BE170" i="14" s="1"/>
  <c r="BK168" i="14"/>
  <c r="BI168" i="14"/>
  <c r="BH168" i="14"/>
  <c r="BG168" i="14"/>
  <c r="BF168" i="14"/>
  <c r="T168" i="14"/>
  <c r="R168" i="14"/>
  <c r="P168" i="14"/>
  <c r="J168" i="14"/>
  <c r="BE168" i="14" s="1"/>
  <c r="BK166" i="14"/>
  <c r="BI166" i="14"/>
  <c r="BH166" i="14"/>
  <c r="BG166" i="14"/>
  <c r="BF166" i="14"/>
  <c r="T166" i="14"/>
  <c r="R166" i="14"/>
  <c r="P166" i="14"/>
  <c r="J166" i="14"/>
  <c r="BE166" i="14" s="1"/>
  <c r="BK164" i="14"/>
  <c r="BI164" i="14"/>
  <c r="BH164" i="14"/>
  <c r="BG164" i="14"/>
  <c r="BF164" i="14"/>
  <c r="T164" i="14"/>
  <c r="R164" i="14"/>
  <c r="P164" i="14"/>
  <c r="J164" i="14"/>
  <c r="BE164" i="14" s="1"/>
  <c r="BK162" i="14"/>
  <c r="BI162" i="14"/>
  <c r="BH162" i="14"/>
  <c r="BG162" i="14"/>
  <c r="BF162" i="14"/>
  <c r="T162" i="14"/>
  <c r="T159" i="14" s="1"/>
  <c r="R162" i="14"/>
  <c r="P162" i="14"/>
  <c r="P159" i="14" s="1"/>
  <c r="J162" i="14"/>
  <c r="BE162" i="14" s="1"/>
  <c r="BK160" i="14"/>
  <c r="BI160" i="14"/>
  <c r="BH160" i="14"/>
  <c r="BG160" i="14"/>
  <c r="BF160" i="14"/>
  <c r="T160" i="14"/>
  <c r="R160" i="14"/>
  <c r="P160" i="14"/>
  <c r="J160" i="14"/>
  <c r="BE160" i="14" s="1"/>
  <c r="R159" i="14"/>
  <c r="BK156" i="14"/>
  <c r="BI156" i="14"/>
  <c r="BH156" i="14"/>
  <c r="BG156" i="14"/>
  <c r="BF156" i="14"/>
  <c r="T156" i="14"/>
  <c r="R156" i="14"/>
  <c r="R152" i="14" s="1"/>
  <c r="P156" i="14"/>
  <c r="J156" i="14"/>
  <c r="BE156" i="14" s="1"/>
  <c r="BK153" i="14"/>
  <c r="BK152" i="14" s="1"/>
  <c r="J152" i="14" s="1"/>
  <c r="J63" i="14" s="1"/>
  <c r="BI153" i="14"/>
  <c r="BH153" i="14"/>
  <c r="BG153" i="14"/>
  <c r="BF153" i="14"/>
  <c r="T153" i="14"/>
  <c r="R153" i="14"/>
  <c r="P153" i="14"/>
  <c r="J153" i="14"/>
  <c r="BE153" i="14" s="1"/>
  <c r="T152" i="14"/>
  <c r="P152" i="14"/>
  <c r="BK149" i="14"/>
  <c r="BI149" i="14"/>
  <c r="BH149" i="14"/>
  <c r="BG149" i="14"/>
  <c r="BF149" i="14"/>
  <c r="T149" i="14"/>
  <c r="T142" i="14" s="1"/>
  <c r="R149" i="14"/>
  <c r="P149" i="14"/>
  <c r="J149" i="14"/>
  <c r="BE149" i="14" s="1"/>
  <c r="BK146" i="14"/>
  <c r="BI146" i="14"/>
  <c r="BH146" i="14"/>
  <c r="BG146" i="14"/>
  <c r="BF146" i="14"/>
  <c r="T146" i="14"/>
  <c r="R146" i="14"/>
  <c r="P146" i="14"/>
  <c r="J146" i="14"/>
  <c r="BE146" i="14" s="1"/>
  <c r="BK143" i="14"/>
  <c r="BI143" i="14"/>
  <c r="BH143" i="14"/>
  <c r="BG143" i="14"/>
  <c r="BF143" i="14"/>
  <c r="T143" i="14"/>
  <c r="R143" i="14"/>
  <c r="R142" i="14" s="1"/>
  <c r="P143" i="14"/>
  <c r="P142" i="14" s="1"/>
  <c r="P141" i="14" s="1"/>
  <c r="J143" i="14"/>
  <c r="BE143" i="14" s="1"/>
  <c r="BK139" i="14"/>
  <c r="BI139" i="14"/>
  <c r="BH139" i="14"/>
  <c r="BG139" i="14"/>
  <c r="BF139" i="14"/>
  <c r="T139" i="14"/>
  <c r="R139" i="14"/>
  <c r="P139" i="14"/>
  <c r="J139" i="14"/>
  <c r="BE139" i="14" s="1"/>
  <c r="BK136" i="14"/>
  <c r="BI136" i="14"/>
  <c r="BH136" i="14"/>
  <c r="BG136" i="14"/>
  <c r="BF136" i="14"/>
  <c r="T136" i="14"/>
  <c r="R136" i="14"/>
  <c r="P136" i="14"/>
  <c r="J136" i="14"/>
  <c r="BE136" i="14" s="1"/>
  <c r="BK134" i="14"/>
  <c r="BI134" i="14"/>
  <c r="BH134" i="14"/>
  <c r="BG134" i="14"/>
  <c r="BF134" i="14"/>
  <c r="T134" i="14"/>
  <c r="R134" i="14"/>
  <c r="P134" i="14"/>
  <c r="J134" i="14"/>
  <c r="BE134" i="14" s="1"/>
  <c r="BK131" i="14"/>
  <c r="BI131" i="14"/>
  <c r="BH131" i="14"/>
  <c r="BG131" i="14"/>
  <c r="BF131" i="14"/>
  <c r="T131" i="14"/>
  <c r="R131" i="14"/>
  <c r="P131" i="14"/>
  <c r="J131" i="14"/>
  <c r="BE131" i="14" s="1"/>
  <c r="BK129" i="14"/>
  <c r="BI129" i="14"/>
  <c r="BH129" i="14"/>
  <c r="BG129" i="14"/>
  <c r="BF129" i="14"/>
  <c r="BE129" i="14"/>
  <c r="T129" i="14"/>
  <c r="R129" i="14"/>
  <c r="P129" i="14"/>
  <c r="J129" i="14"/>
  <c r="BK126" i="14"/>
  <c r="BI126" i="14"/>
  <c r="BH126" i="14"/>
  <c r="BG126" i="14"/>
  <c r="BF126" i="14"/>
  <c r="T126" i="14"/>
  <c r="R126" i="14"/>
  <c r="P126" i="14"/>
  <c r="J126" i="14"/>
  <c r="BE126" i="14" s="1"/>
  <c r="BK122" i="14"/>
  <c r="BI122" i="14"/>
  <c r="BH122" i="14"/>
  <c r="BG122" i="14"/>
  <c r="BF122" i="14"/>
  <c r="T122" i="14"/>
  <c r="R122" i="14"/>
  <c r="P122" i="14"/>
  <c r="J122" i="14"/>
  <c r="BE122" i="14" s="1"/>
  <c r="BK119" i="14"/>
  <c r="BI119" i="14"/>
  <c r="BH119" i="14"/>
  <c r="BG119" i="14"/>
  <c r="BF119" i="14"/>
  <c r="T119" i="14"/>
  <c r="R119" i="14"/>
  <c r="P119" i="14"/>
  <c r="J119" i="14"/>
  <c r="BE119" i="14" s="1"/>
  <c r="BK117" i="14"/>
  <c r="BI117" i="14"/>
  <c r="BH117" i="14"/>
  <c r="BG117" i="14"/>
  <c r="BF117" i="14"/>
  <c r="T117" i="14"/>
  <c r="R117" i="14"/>
  <c r="P117" i="14"/>
  <c r="J117" i="14"/>
  <c r="BE117" i="14" s="1"/>
  <c r="BK114" i="14"/>
  <c r="BI114" i="14"/>
  <c r="BH114" i="14"/>
  <c r="BG114" i="14"/>
  <c r="BF114" i="14"/>
  <c r="T114" i="14"/>
  <c r="R114" i="14"/>
  <c r="P114" i="14"/>
  <c r="J114" i="14"/>
  <c r="BE114" i="14" s="1"/>
  <c r="BK112" i="14"/>
  <c r="BI112" i="14"/>
  <c r="BH112" i="14"/>
  <c r="BG112" i="14"/>
  <c r="BF112" i="14"/>
  <c r="T112" i="14"/>
  <c r="R112" i="14"/>
  <c r="P112" i="14"/>
  <c r="J112" i="14"/>
  <c r="BE112" i="14" s="1"/>
  <c r="BK107" i="14"/>
  <c r="BI107" i="14"/>
  <c r="BH107" i="14"/>
  <c r="BG107" i="14"/>
  <c r="BF107" i="14"/>
  <c r="BE107" i="14"/>
  <c r="T107" i="14"/>
  <c r="R107" i="14"/>
  <c r="P107" i="14"/>
  <c r="J107" i="14"/>
  <c r="BK104" i="14"/>
  <c r="BI104" i="14"/>
  <c r="BH104" i="14"/>
  <c r="BG104" i="14"/>
  <c r="BF104" i="14"/>
  <c r="T104" i="14"/>
  <c r="R104" i="14"/>
  <c r="P104" i="14"/>
  <c r="J104" i="14"/>
  <c r="BE104" i="14" s="1"/>
  <c r="BK102" i="14"/>
  <c r="BI102" i="14"/>
  <c r="BH102" i="14"/>
  <c r="BG102" i="14"/>
  <c r="BF102" i="14"/>
  <c r="T102" i="14"/>
  <c r="R102" i="14"/>
  <c r="P102" i="14"/>
  <c r="J102" i="14"/>
  <c r="BE102" i="14" s="1"/>
  <c r="BK100" i="14"/>
  <c r="BI100" i="14"/>
  <c r="BH100" i="14"/>
  <c r="BG100" i="14"/>
  <c r="BF100" i="14"/>
  <c r="T100" i="14"/>
  <c r="R100" i="14"/>
  <c r="P100" i="14"/>
  <c r="J100" i="14"/>
  <c r="BE100" i="14" s="1"/>
  <c r="BK97" i="14"/>
  <c r="BI97" i="14"/>
  <c r="BH97" i="14"/>
  <c r="BG97" i="14"/>
  <c r="BF97" i="14"/>
  <c r="T97" i="14"/>
  <c r="T94" i="14" s="1"/>
  <c r="R97" i="14"/>
  <c r="P97" i="14"/>
  <c r="P94" i="14" s="1"/>
  <c r="P93" i="14" s="1"/>
  <c r="J97" i="14"/>
  <c r="BE97" i="14" s="1"/>
  <c r="BK95" i="14"/>
  <c r="BI95" i="14"/>
  <c r="BH95" i="14"/>
  <c r="BG95" i="14"/>
  <c r="BF95" i="14"/>
  <c r="T95" i="14"/>
  <c r="R95" i="14"/>
  <c r="P95" i="14"/>
  <c r="J95" i="14"/>
  <c r="BE95" i="14" s="1"/>
  <c r="R94" i="14"/>
  <c r="J90" i="14"/>
  <c r="F90" i="14"/>
  <c r="J89" i="14"/>
  <c r="F89" i="14"/>
  <c r="F87" i="14"/>
  <c r="E85" i="14"/>
  <c r="J55" i="14"/>
  <c r="F55" i="14"/>
  <c r="J54" i="14"/>
  <c r="F54" i="14"/>
  <c r="F52" i="14"/>
  <c r="E50" i="14"/>
  <c r="J37" i="14"/>
  <c r="J36" i="14"/>
  <c r="J35" i="14"/>
  <c r="J52" i="14"/>
  <c r="E48" i="14"/>
  <c r="BK183" i="15" l="1"/>
  <c r="J183" i="15" s="1"/>
  <c r="J65" i="15" s="1"/>
  <c r="BK94" i="15"/>
  <c r="J94" i="15" s="1"/>
  <c r="J61" i="15" s="1"/>
  <c r="F35" i="15"/>
  <c r="J34" i="15"/>
  <c r="BK307" i="15"/>
  <c r="F36" i="15"/>
  <c r="BK159" i="14"/>
  <c r="J159" i="14" s="1"/>
  <c r="J64" i="14" s="1"/>
  <c r="F37" i="15"/>
  <c r="BK254" i="14"/>
  <c r="J254" i="14" s="1"/>
  <c r="J66" i="14" s="1"/>
  <c r="BK276" i="14"/>
  <c r="BK275" i="14" s="1"/>
  <c r="J275" i="14" s="1"/>
  <c r="J68" i="14" s="1"/>
  <c r="BK292" i="15"/>
  <c r="J292" i="15" s="1"/>
  <c r="J69" i="15" s="1"/>
  <c r="J34" i="14"/>
  <c r="F35" i="14"/>
  <c r="BK270" i="14"/>
  <c r="J270" i="14" s="1"/>
  <c r="J67" i="14" s="1"/>
  <c r="BK287" i="14"/>
  <c r="BK286" i="14" s="1"/>
  <c r="J286" i="14" s="1"/>
  <c r="J70" i="14" s="1"/>
  <c r="F37" i="14"/>
  <c r="F36" i="14"/>
  <c r="BK142" i="14"/>
  <c r="J142" i="14" s="1"/>
  <c r="J62" i="14" s="1"/>
  <c r="BK94" i="14"/>
  <c r="J94" i="14" s="1"/>
  <c r="J60" i="14" s="1"/>
  <c r="E83" i="14"/>
  <c r="J86" i="15"/>
  <c r="T93" i="15"/>
  <c r="T92" i="15" s="1"/>
  <c r="J307" i="15"/>
  <c r="J71" i="15" s="1"/>
  <c r="BK306" i="15"/>
  <c r="J306" i="15" s="1"/>
  <c r="J70" i="15" s="1"/>
  <c r="J33" i="15"/>
  <c r="F33" i="15"/>
  <c r="E82" i="15"/>
  <c r="F34" i="15"/>
  <c r="BK93" i="15"/>
  <c r="J33" i="14"/>
  <c r="R141" i="14"/>
  <c r="R93" i="14" s="1"/>
  <c r="T286" i="14"/>
  <c r="T93" i="14"/>
  <c r="F33" i="14"/>
  <c r="T141" i="14"/>
  <c r="J287" i="14"/>
  <c r="J71" i="14" s="1"/>
  <c r="F34" i="14"/>
  <c r="J87" i="14"/>
  <c r="J276" i="14" l="1"/>
  <c r="J69" i="14" s="1"/>
  <c r="BK141" i="14"/>
  <c r="J141" i="14" s="1"/>
  <c r="J61" i="14" s="1"/>
  <c r="J93" i="15"/>
  <c r="J60" i="15" s="1"/>
  <c r="BK92" i="15"/>
  <c r="J92" i="15" s="1"/>
  <c r="BK93" i="14"/>
  <c r="J93" i="14" s="1"/>
  <c r="J59" i="15" l="1"/>
  <c r="J30" i="15"/>
  <c r="J59" i="14"/>
  <c r="J30" i="14"/>
  <c r="J39" i="15" l="1"/>
  <c r="AG98" i="1"/>
  <c r="J39" i="14"/>
  <c r="AG97" i="1"/>
  <c r="AN97" i="1" s="1"/>
  <c r="J37" i="13"/>
  <c r="J36" i="13"/>
  <c r="AY99" i="1" s="1"/>
  <c r="J35" i="13"/>
  <c r="AX99" i="1" s="1"/>
  <c r="BI209" i="13"/>
  <c r="BH209" i="13"/>
  <c r="BG209" i="13"/>
  <c r="BF209" i="13"/>
  <c r="T209" i="13"/>
  <c r="R209" i="13"/>
  <c r="P209" i="13"/>
  <c r="BI203" i="13"/>
  <c r="BH203" i="13"/>
  <c r="BG203" i="13"/>
  <c r="BF203" i="13"/>
  <c r="T203" i="13"/>
  <c r="R203" i="13"/>
  <c r="P203" i="13"/>
  <c r="BI202" i="13"/>
  <c r="BH202" i="13"/>
  <c r="BG202" i="13"/>
  <c r="BF202" i="13"/>
  <c r="T202" i="13"/>
  <c r="R202" i="13"/>
  <c r="P202" i="13"/>
  <c r="BI199" i="13"/>
  <c r="BH199" i="13"/>
  <c r="BG199" i="13"/>
  <c r="BF199" i="13"/>
  <c r="T199" i="13"/>
  <c r="R199" i="13"/>
  <c r="P199" i="13"/>
  <c r="BI196" i="13"/>
  <c r="BH196" i="13"/>
  <c r="BG196" i="13"/>
  <c r="BF196" i="13"/>
  <c r="T196" i="13"/>
  <c r="R196" i="13"/>
  <c r="P196" i="13"/>
  <c r="BI194" i="13"/>
  <c r="BH194" i="13"/>
  <c r="BG194" i="13"/>
  <c r="BF194" i="13"/>
  <c r="T194" i="13"/>
  <c r="R194" i="13"/>
  <c r="P194" i="13"/>
  <c r="BI192" i="13"/>
  <c r="BH192" i="13"/>
  <c r="BG192" i="13"/>
  <c r="BF192" i="13"/>
  <c r="T192" i="13"/>
  <c r="R192" i="13"/>
  <c r="P192" i="13"/>
  <c r="BI189" i="13"/>
  <c r="BH189" i="13"/>
  <c r="BG189" i="13"/>
  <c r="BF189" i="13"/>
  <c r="T189" i="13"/>
  <c r="T188" i="13"/>
  <c r="R189" i="13"/>
  <c r="R188" i="13" s="1"/>
  <c r="P189" i="13"/>
  <c r="P188" i="13"/>
  <c r="BI186" i="13"/>
  <c r="BH186" i="13"/>
  <c r="BG186" i="13"/>
  <c r="BF186" i="13"/>
  <c r="T186" i="13"/>
  <c r="R186" i="13"/>
  <c r="P186" i="13"/>
  <c r="BI184" i="13"/>
  <c r="BH184" i="13"/>
  <c r="BG184" i="13"/>
  <c r="BF184" i="13"/>
  <c r="T184" i="13"/>
  <c r="R184" i="13"/>
  <c r="P184" i="13"/>
  <c r="BI182" i="13"/>
  <c r="BH182" i="13"/>
  <c r="BG182" i="13"/>
  <c r="BF182" i="13"/>
  <c r="T182" i="13"/>
  <c r="R182" i="13"/>
  <c r="P182" i="13"/>
  <c r="BI180" i="13"/>
  <c r="BH180" i="13"/>
  <c r="BG180" i="13"/>
  <c r="BF180" i="13"/>
  <c r="T180" i="13"/>
  <c r="R180" i="13"/>
  <c r="P180" i="13"/>
  <c r="BI178" i="13"/>
  <c r="BH178" i="13"/>
  <c r="BG178" i="13"/>
  <c r="BF178" i="13"/>
  <c r="T178" i="13"/>
  <c r="R178" i="13"/>
  <c r="P178" i="13"/>
  <c r="BI176" i="13"/>
  <c r="BH176" i="13"/>
  <c r="BG176" i="13"/>
  <c r="BF176" i="13"/>
  <c r="T176" i="13"/>
  <c r="R176" i="13"/>
  <c r="P176" i="13"/>
  <c r="BI174" i="13"/>
  <c r="BH174" i="13"/>
  <c r="BG174" i="13"/>
  <c r="BF174" i="13"/>
  <c r="T174" i="13"/>
  <c r="R174" i="13"/>
  <c r="P174" i="13"/>
  <c r="BI171" i="13"/>
  <c r="BH171" i="13"/>
  <c r="BG171" i="13"/>
  <c r="BF171" i="13"/>
  <c r="T171" i="13"/>
  <c r="R171" i="13"/>
  <c r="P171" i="13"/>
  <c r="BI169" i="13"/>
  <c r="BH169" i="13"/>
  <c r="BG169" i="13"/>
  <c r="BF169" i="13"/>
  <c r="T169" i="13"/>
  <c r="R169" i="13"/>
  <c r="P169" i="13"/>
  <c r="BI167" i="13"/>
  <c r="BH167" i="13"/>
  <c r="BG167" i="13"/>
  <c r="BF167" i="13"/>
  <c r="T167" i="13"/>
  <c r="R167" i="13"/>
  <c r="P167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1" i="13"/>
  <c r="BH161" i="13"/>
  <c r="BG161" i="13"/>
  <c r="BF161" i="13"/>
  <c r="T161" i="13"/>
  <c r="R161" i="13"/>
  <c r="P161" i="13"/>
  <c r="BI158" i="13"/>
  <c r="BH158" i="13"/>
  <c r="BG158" i="13"/>
  <c r="BF158" i="13"/>
  <c r="T158" i="13"/>
  <c r="R158" i="13"/>
  <c r="P158" i="13"/>
  <c r="BI156" i="13"/>
  <c r="BH156" i="13"/>
  <c r="BG156" i="13"/>
  <c r="BF156" i="13"/>
  <c r="T156" i="13"/>
  <c r="R156" i="13"/>
  <c r="P156" i="13"/>
  <c r="BI153" i="13"/>
  <c r="BH153" i="13"/>
  <c r="BG153" i="13"/>
  <c r="BF153" i="13"/>
  <c r="T153" i="13"/>
  <c r="R153" i="13"/>
  <c r="P153" i="13"/>
  <c r="BI151" i="13"/>
  <c r="BH151" i="13"/>
  <c r="BG151" i="13"/>
  <c r="BF151" i="13"/>
  <c r="T151" i="13"/>
  <c r="R151" i="13"/>
  <c r="P151" i="13"/>
  <c r="BI149" i="13"/>
  <c r="BH149" i="13"/>
  <c r="BG149" i="13"/>
  <c r="BF149" i="13"/>
  <c r="T149" i="13"/>
  <c r="R149" i="13"/>
  <c r="P149" i="13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39" i="13"/>
  <c r="BH139" i="13"/>
  <c r="BG139" i="13"/>
  <c r="BF139" i="13"/>
  <c r="T139" i="13"/>
  <c r="R139" i="13"/>
  <c r="P139" i="13"/>
  <c r="BI137" i="13"/>
  <c r="BH137" i="13"/>
  <c r="BG137" i="13"/>
  <c r="BF137" i="13"/>
  <c r="T137" i="13"/>
  <c r="R137" i="13"/>
  <c r="P137" i="13"/>
  <c r="BI135" i="13"/>
  <c r="BH135" i="13"/>
  <c r="BG135" i="13"/>
  <c r="BF135" i="13"/>
  <c r="T135" i="13"/>
  <c r="R135" i="13"/>
  <c r="P135" i="13"/>
  <c r="BI133" i="13"/>
  <c r="BH133" i="13"/>
  <c r="BG133" i="13"/>
  <c r="BF133" i="13"/>
  <c r="T133" i="13"/>
  <c r="R133" i="13"/>
  <c r="P133" i="13"/>
  <c r="BI129" i="13"/>
  <c r="BH129" i="13"/>
  <c r="BG129" i="13"/>
  <c r="BF129" i="13"/>
  <c r="T129" i="13"/>
  <c r="T128" i="13"/>
  <c r="T127" i="13" s="1"/>
  <c r="R129" i="13"/>
  <c r="R128" i="13" s="1"/>
  <c r="R127" i="13" s="1"/>
  <c r="P129" i="13"/>
  <c r="P128" i="13" s="1"/>
  <c r="P127" i="13" s="1"/>
  <c r="J123" i="13"/>
  <c r="F123" i="13"/>
  <c r="J122" i="13"/>
  <c r="F122" i="13"/>
  <c r="F120" i="13"/>
  <c r="E118" i="13"/>
  <c r="J92" i="13"/>
  <c r="F92" i="13"/>
  <c r="J91" i="13"/>
  <c r="F91" i="13"/>
  <c r="F89" i="13"/>
  <c r="E87" i="13"/>
  <c r="J12" i="13"/>
  <c r="J120" i="13" s="1"/>
  <c r="E7" i="13"/>
  <c r="E85" i="13" s="1"/>
  <c r="J37" i="8"/>
  <c r="J36" i="8"/>
  <c r="AY96" i="1"/>
  <c r="J35" i="8"/>
  <c r="AX96" i="1"/>
  <c r="BI311" i="8"/>
  <c r="BH311" i="8"/>
  <c r="BG311" i="8"/>
  <c r="BF311" i="8"/>
  <c r="T311" i="8"/>
  <c r="T310" i="8"/>
  <c r="R311" i="8"/>
  <c r="R310" i="8"/>
  <c r="P311" i="8"/>
  <c r="P310" i="8" s="1"/>
  <c r="BI307" i="8"/>
  <c r="BH307" i="8"/>
  <c r="BG307" i="8"/>
  <c r="BF307" i="8"/>
  <c r="T307" i="8"/>
  <c r="R307" i="8"/>
  <c r="P307" i="8"/>
  <c r="BI305" i="8"/>
  <c r="BH305" i="8"/>
  <c r="BG305" i="8"/>
  <c r="BF305" i="8"/>
  <c r="T305" i="8"/>
  <c r="R305" i="8"/>
  <c r="P305" i="8"/>
  <c r="BI302" i="8"/>
  <c r="BH302" i="8"/>
  <c r="BG302" i="8"/>
  <c r="BF302" i="8"/>
  <c r="T302" i="8"/>
  <c r="R302" i="8"/>
  <c r="P302" i="8"/>
  <c r="BI300" i="8"/>
  <c r="BH300" i="8"/>
  <c r="BG300" i="8"/>
  <c r="BF300" i="8"/>
  <c r="T300" i="8"/>
  <c r="R300" i="8"/>
  <c r="P300" i="8"/>
  <c r="BI297" i="8"/>
  <c r="BH297" i="8"/>
  <c r="BG297" i="8"/>
  <c r="BF297" i="8"/>
  <c r="T297" i="8"/>
  <c r="R297" i="8"/>
  <c r="P297" i="8"/>
  <c r="BI296" i="8"/>
  <c r="BH296" i="8"/>
  <c r="BG296" i="8"/>
  <c r="BF296" i="8"/>
  <c r="T296" i="8"/>
  <c r="R296" i="8"/>
  <c r="P296" i="8"/>
  <c r="BI294" i="8"/>
  <c r="BH294" i="8"/>
  <c r="BG294" i="8"/>
  <c r="BF294" i="8"/>
  <c r="T294" i="8"/>
  <c r="R294" i="8"/>
  <c r="P294" i="8"/>
  <c r="BI292" i="8"/>
  <c r="BH292" i="8"/>
  <c r="BG292" i="8"/>
  <c r="BF292" i="8"/>
  <c r="T292" i="8"/>
  <c r="R292" i="8"/>
  <c r="P292" i="8"/>
  <c r="BI290" i="8"/>
  <c r="BH290" i="8"/>
  <c r="BG290" i="8"/>
  <c r="BF290" i="8"/>
  <c r="T290" i="8"/>
  <c r="R290" i="8"/>
  <c r="P290" i="8"/>
  <c r="BI289" i="8"/>
  <c r="BH289" i="8"/>
  <c r="BG289" i="8"/>
  <c r="BF289" i="8"/>
  <c r="T289" i="8"/>
  <c r="R289" i="8"/>
  <c r="P289" i="8"/>
  <c r="BI287" i="8"/>
  <c r="BH287" i="8"/>
  <c r="BG287" i="8"/>
  <c r="BF287" i="8"/>
  <c r="T287" i="8"/>
  <c r="R287" i="8"/>
  <c r="P287" i="8"/>
  <c r="BI286" i="8"/>
  <c r="BH286" i="8"/>
  <c r="BG286" i="8"/>
  <c r="BF286" i="8"/>
  <c r="T286" i="8"/>
  <c r="R286" i="8"/>
  <c r="P286" i="8"/>
  <c r="BI285" i="8"/>
  <c r="BH285" i="8"/>
  <c r="BG285" i="8"/>
  <c r="BF285" i="8"/>
  <c r="T285" i="8"/>
  <c r="R285" i="8"/>
  <c r="P285" i="8"/>
  <c r="BI282" i="8"/>
  <c r="BH282" i="8"/>
  <c r="BG282" i="8"/>
  <c r="BF282" i="8"/>
  <c r="T282" i="8"/>
  <c r="R282" i="8"/>
  <c r="P282" i="8"/>
  <c r="BI278" i="8"/>
  <c r="BH278" i="8"/>
  <c r="BG278" i="8"/>
  <c r="BF278" i="8"/>
  <c r="T278" i="8"/>
  <c r="R278" i="8"/>
  <c r="P278" i="8"/>
  <c r="BI277" i="8"/>
  <c r="BH277" i="8"/>
  <c r="BG277" i="8"/>
  <c r="BF277" i="8"/>
  <c r="T277" i="8"/>
  <c r="R277" i="8"/>
  <c r="P277" i="8"/>
  <c r="BI275" i="8"/>
  <c r="BH275" i="8"/>
  <c r="BG275" i="8"/>
  <c r="BF275" i="8"/>
  <c r="T275" i="8"/>
  <c r="R275" i="8"/>
  <c r="P275" i="8"/>
  <c r="BI274" i="8"/>
  <c r="BH274" i="8"/>
  <c r="BG274" i="8"/>
  <c r="BF274" i="8"/>
  <c r="T274" i="8"/>
  <c r="R274" i="8"/>
  <c r="P274" i="8"/>
  <c r="BI273" i="8"/>
  <c r="BH273" i="8"/>
  <c r="BG273" i="8"/>
  <c r="BF273" i="8"/>
  <c r="T273" i="8"/>
  <c r="R273" i="8"/>
  <c r="P273" i="8"/>
  <c r="BI272" i="8"/>
  <c r="BH272" i="8"/>
  <c r="BG272" i="8"/>
  <c r="BF272" i="8"/>
  <c r="T272" i="8"/>
  <c r="R272" i="8"/>
  <c r="P272" i="8"/>
  <c r="BI271" i="8"/>
  <c r="BH271" i="8"/>
  <c r="BG271" i="8"/>
  <c r="BF271" i="8"/>
  <c r="T271" i="8"/>
  <c r="R271" i="8"/>
  <c r="P271" i="8"/>
  <c r="BI270" i="8"/>
  <c r="BH270" i="8"/>
  <c r="BG270" i="8"/>
  <c r="BF270" i="8"/>
  <c r="T270" i="8"/>
  <c r="R270" i="8"/>
  <c r="P270" i="8"/>
  <c r="BI268" i="8"/>
  <c r="BH268" i="8"/>
  <c r="BG268" i="8"/>
  <c r="BF268" i="8"/>
  <c r="T268" i="8"/>
  <c r="R268" i="8"/>
  <c r="P268" i="8"/>
  <c r="BI267" i="8"/>
  <c r="BH267" i="8"/>
  <c r="BG267" i="8"/>
  <c r="BF267" i="8"/>
  <c r="T267" i="8"/>
  <c r="R267" i="8"/>
  <c r="P267" i="8"/>
  <c r="BI265" i="8"/>
  <c r="BH265" i="8"/>
  <c r="BG265" i="8"/>
  <c r="BF265" i="8"/>
  <c r="T265" i="8"/>
  <c r="R265" i="8"/>
  <c r="P265" i="8"/>
  <c r="BI263" i="8"/>
  <c r="BH263" i="8"/>
  <c r="BG263" i="8"/>
  <c r="BF263" i="8"/>
  <c r="T263" i="8"/>
  <c r="R263" i="8"/>
  <c r="P263" i="8"/>
  <c r="BI261" i="8"/>
  <c r="BH261" i="8"/>
  <c r="BG261" i="8"/>
  <c r="BF261" i="8"/>
  <c r="T261" i="8"/>
  <c r="R261" i="8"/>
  <c r="P261" i="8"/>
  <c r="BI259" i="8"/>
  <c r="BH259" i="8"/>
  <c r="BG259" i="8"/>
  <c r="BF259" i="8"/>
  <c r="T259" i="8"/>
  <c r="R259" i="8"/>
  <c r="P259" i="8"/>
  <c r="BI256" i="8"/>
  <c r="BH256" i="8"/>
  <c r="BG256" i="8"/>
  <c r="BF256" i="8"/>
  <c r="T256" i="8"/>
  <c r="R256" i="8"/>
  <c r="P256" i="8"/>
  <c r="BI253" i="8"/>
  <c r="BH253" i="8"/>
  <c r="BG253" i="8"/>
  <c r="BF253" i="8"/>
  <c r="T253" i="8"/>
  <c r="R253" i="8"/>
  <c r="P253" i="8"/>
  <c r="BI250" i="8"/>
  <c r="BH250" i="8"/>
  <c r="BG250" i="8"/>
  <c r="BF250" i="8"/>
  <c r="T250" i="8"/>
  <c r="R250" i="8"/>
  <c r="P250" i="8"/>
  <c r="BI249" i="8"/>
  <c r="BH249" i="8"/>
  <c r="BG249" i="8"/>
  <c r="BF249" i="8"/>
  <c r="T249" i="8"/>
  <c r="R249" i="8"/>
  <c r="P249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4" i="8"/>
  <c r="BH244" i="8"/>
  <c r="BG244" i="8"/>
  <c r="BF244" i="8"/>
  <c r="T244" i="8"/>
  <c r="R244" i="8"/>
  <c r="P244" i="8"/>
  <c r="BI242" i="8"/>
  <c r="BH242" i="8"/>
  <c r="BG242" i="8"/>
  <c r="BF242" i="8"/>
  <c r="T242" i="8"/>
  <c r="R242" i="8"/>
  <c r="P242" i="8"/>
  <c r="BI240" i="8"/>
  <c r="BH240" i="8"/>
  <c r="BG240" i="8"/>
  <c r="BF240" i="8"/>
  <c r="T240" i="8"/>
  <c r="R240" i="8"/>
  <c r="P240" i="8"/>
  <c r="BI238" i="8"/>
  <c r="BH238" i="8"/>
  <c r="BG238" i="8"/>
  <c r="BF238" i="8"/>
  <c r="T238" i="8"/>
  <c r="R238" i="8"/>
  <c r="P238" i="8"/>
  <c r="BI236" i="8"/>
  <c r="BH236" i="8"/>
  <c r="BG236" i="8"/>
  <c r="BF236" i="8"/>
  <c r="T236" i="8"/>
  <c r="R236" i="8"/>
  <c r="P236" i="8"/>
  <c r="BI234" i="8"/>
  <c r="BH234" i="8"/>
  <c r="BG234" i="8"/>
  <c r="BF234" i="8"/>
  <c r="T234" i="8"/>
  <c r="R234" i="8"/>
  <c r="P234" i="8"/>
  <c r="BI232" i="8"/>
  <c r="BH232" i="8"/>
  <c r="BG232" i="8"/>
  <c r="BF232" i="8"/>
  <c r="T232" i="8"/>
  <c r="R232" i="8"/>
  <c r="P232" i="8"/>
  <c r="BI230" i="8"/>
  <c r="BH230" i="8"/>
  <c r="BG230" i="8"/>
  <c r="BF230" i="8"/>
  <c r="T230" i="8"/>
  <c r="R230" i="8"/>
  <c r="P230" i="8"/>
  <c r="BI228" i="8"/>
  <c r="BH228" i="8"/>
  <c r="BG228" i="8"/>
  <c r="BF228" i="8"/>
  <c r="T228" i="8"/>
  <c r="R228" i="8"/>
  <c r="P228" i="8"/>
  <c r="BI225" i="8"/>
  <c r="BH225" i="8"/>
  <c r="BG225" i="8"/>
  <c r="BF225" i="8"/>
  <c r="T225" i="8"/>
  <c r="R225" i="8"/>
  <c r="P225" i="8"/>
  <c r="BI222" i="8"/>
  <c r="BH222" i="8"/>
  <c r="BG222" i="8"/>
  <c r="BF222" i="8"/>
  <c r="T222" i="8"/>
  <c r="R222" i="8"/>
  <c r="P222" i="8"/>
  <c r="BI219" i="8"/>
  <c r="BH219" i="8"/>
  <c r="BG219" i="8"/>
  <c r="BF219" i="8"/>
  <c r="T219" i="8"/>
  <c r="R219" i="8"/>
  <c r="P219" i="8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9" i="8"/>
  <c r="BH209" i="8"/>
  <c r="BG209" i="8"/>
  <c r="BF209" i="8"/>
  <c r="T209" i="8"/>
  <c r="R209" i="8"/>
  <c r="P209" i="8"/>
  <c r="BI206" i="8"/>
  <c r="BH206" i="8"/>
  <c r="BG206" i="8"/>
  <c r="BF206" i="8"/>
  <c r="T206" i="8"/>
  <c r="R206" i="8"/>
  <c r="P206" i="8"/>
  <c r="BI202" i="8"/>
  <c r="BH202" i="8"/>
  <c r="BG202" i="8"/>
  <c r="BF202" i="8"/>
  <c r="T202" i="8"/>
  <c r="R202" i="8"/>
  <c r="P202" i="8"/>
  <c r="BI197" i="8"/>
  <c r="BH197" i="8"/>
  <c r="BG197" i="8"/>
  <c r="BF197" i="8"/>
  <c r="T197" i="8"/>
  <c r="R197" i="8"/>
  <c r="P197" i="8"/>
  <c r="BI193" i="8"/>
  <c r="BH193" i="8"/>
  <c r="BG193" i="8"/>
  <c r="BF193" i="8"/>
  <c r="T193" i="8"/>
  <c r="R193" i="8"/>
  <c r="P193" i="8"/>
  <c r="BI189" i="8"/>
  <c r="BH189" i="8"/>
  <c r="BG189" i="8"/>
  <c r="BF189" i="8"/>
  <c r="T189" i="8"/>
  <c r="R189" i="8"/>
  <c r="P189" i="8"/>
  <c r="BI186" i="8"/>
  <c r="BH186" i="8"/>
  <c r="BG186" i="8"/>
  <c r="BF186" i="8"/>
  <c r="T186" i="8"/>
  <c r="R186" i="8"/>
  <c r="P186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4" i="8"/>
  <c r="BH174" i="8"/>
  <c r="BG174" i="8"/>
  <c r="BF174" i="8"/>
  <c r="T174" i="8"/>
  <c r="R174" i="8"/>
  <c r="P174" i="8"/>
  <c r="BI170" i="8"/>
  <c r="BH170" i="8"/>
  <c r="BG170" i="8"/>
  <c r="BF170" i="8"/>
  <c r="T170" i="8"/>
  <c r="R170" i="8"/>
  <c r="P170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J124" i="8"/>
  <c r="F124" i="8"/>
  <c r="J123" i="8"/>
  <c r="F123" i="8"/>
  <c r="F121" i="8"/>
  <c r="E119" i="8"/>
  <c r="J92" i="8"/>
  <c r="F92" i="8"/>
  <c r="J91" i="8"/>
  <c r="F91" i="8"/>
  <c r="F89" i="8"/>
  <c r="E87" i="8"/>
  <c r="J12" i="8"/>
  <c r="J121" i="8" s="1"/>
  <c r="E85" i="8"/>
  <c r="J37" i="7"/>
  <c r="J36" i="7"/>
  <c r="AY95" i="1" s="1"/>
  <c r="J35" i="7"/>
  <c r="AX95" i="1"/>
  <c r="BI324" i="7"/>
  <c r="BH324" i="7"/>
  <c r="BG324" i="7"/>
  <c r="BF324" i="7"/>
  <c r="T324" i="7"/>
  <c r="T323" i="7" s="1"/>
  <c r="R324" i="7"/>
  <c r="R323" i="7"/>
  <c r="P324" i="7"/>
  <c r="P323" i="7" s="1"/>
  <c r="BI320" i="7"/>
  <c r="BH320" i="7"/>
  <c r="BG320" i="7"/>
  <c r="BF320" i="7"/>
  <c r="T320" i="7"/>
  <c r="R320" i="7"/>
  <c r="P320" i="7"/>
  <c r="BI317" i="7"/>
  <c r="BH317" i="7"/>
  <c r="BG317" i="7"/>
  <c r="BF317" i="7"/>
  <c r="T317" i="7"/>
  <c r="R317" i="7"/>
  <c r="P317" i="7"/>
  <c r="BI314" i="7"/>
  <c r="BH314" i="7"/>
  <c r="BG314" i="7"/>
  <c r="BF314" i="7"/>
  <c r="T314" i="7"/>
  <c r="R314" i="7"/>
  <c r="P314" i="7"/>
  <c r="BI311" i="7"/>
  <c r="BH311" i="7"/>
  <c r="BG311" i="7"/>
  <c r="BF311" i="7"/>
  <c r="T311" i="7"/>
  <c r="R311" i="7"/>
  <c r="P311" i="7"/>
  <c r="BI310" i="7"/>
  <c r="BH310" i="7"/>
  <c r="BG310" i="7"/>
  <c r="BF310" i="7"/>
  <c r="T310" i="7"/>
  <c r="R310" i="7"/>
  <c r="P310" i="7"/>
  <c r="BI307" i="7"/>
  <c r="BH307" i="7"/>
  <c r="BG307" i="7"/>
  <c r="BF307" i="7"/>
  <c r="T307" i="7"/>
  <c r="R307" i="7"/>
  <c r="P307" i="7"/>
  <c r="BI306" i="7"/>
  <c r="BH306" i="7"/>
  <c r="BG306" i="7"/>
  <c r="BF306" i="7"/>
  <c r="T306" i="7"/>
  <c r="R306" i="7"/>
  <c r="P306" i="7"/>
  <c r="BI302" i="7"/>
  <c r="BH302" i="7"/>
  <c r="BG302" i="7"/>
  <c r="BF302" i="7"/>
  <c r="T302" i="7"/>
  <c r="T301" i="7" s="1"/>
  <c r="R302" i="7"/>
  <c r="R301" i="7"/>
  <c r="P302" i="7"/>
  <c r="P301" i="7" s="1"/>
  <c r="BI297" i="7"/>
  <c r="BH297" i="7"/>
  <c r="BG297" i="7"/>
  <c r="BF297" i="7"/>
  <c r="T297" i="7"/>
  <c r="R297" i="7"/>
  <c r="P297" i="7"/>
  <c r="BI293" i="7"/>
  <c r="BH293" i="7"/>
  <c r="BG293" i="7"/>
  <c r="BF293" i="7"/>
  <c r="T293" i="7"/>
  <c r="R293" i="7"/>
  <c r="P293" i="7"/>
  <c r="BI289" i="7"/>
  <c r="BH289" i="7"/>
  <c r="BG289" i="7"/>
  <c r="BF289" i="7"/>
  <c r="T289" i="7"/>
  <c r="R289" i="7"/>
  <c r="P289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6" i="7"/>
  <c r="BH286" i="7"/>
  <c r="BG286" i="7"/>
  <c r="BF286" i="7"/>
  <c r="T286" i="7"/>
  <c r="R286" i="7"/>
  <c r="P286" i="7"/>
  <c r="BI284" i="7"/>
  <c r="BH284" i="7"/>
  <c r="BG284" i="7"/>
  <c r="BF284" i="7"/>
  <c r="T284" i="7"/>
  <c r="R284" i="7"/>
  <c r="P284" i="7"/>
  <c r="BI283" i="7"/>
  <c r="BH283" i="7"/>
  <c r="BG283" i="7"/>
  <c r="BF283" i="7"/>
  <c r="T283" i="7"/>
  <c r="R283" i="7"/>
  <c r="P283" i="7"/>
  <c r="BI281" i="7"/>
  <c r="BH281" i="7"/>
  <c r="BG281" i="7"/>
  <c r="BF281" i="7"/>
  <c r="T281" i="7"/>
  <c r="R281" i="7"/>
  <c r="P281" i="7"/>
  <c r="BI280" i="7"/>
  <c r="BH280" i="7"/>
  <c r="BG280" i="7"/>
  <c r="BF280" i="7"/>
  <c r="T280" i="7"/>
  <c r="R280" i="7"/>
  <c r="P280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4" i="7"/>
  <c r="BH274" i="7"/>
  <c r="BG274" i="7"/>
  <c r="BF274" i="7"/>
  <c r="T274" i="7"/>
  <c r="R274" i="7"/>
  <c r="P274" i="7"/>
  <c r="BI271" i="7"/>
  <c r="BH271" i="7"/>
  <c r="BG271" i="7"/>
  <c r="BF271" i="7"/>
  <c r="T271" i="7"/>
  <c r="R271" i="7"/>
  <c r="P271" i="7"/>
  <c r="BI269" i="7"/>
  <c r="BH269" i="7"/>
  <c r="BG269" i="7"/>
  <c r="BF269" i="7"/>
  <c r="T269" i="7"/>
  <c r="R269" i="7"/>
  <c r="P269" i="7"/>
  <c r="BI265" i="7"/>
  <c r="BH265" i="7"/>
  <c r="BG265" i="7"/>
  <c r="BF265" i="7"/>
  <c r="T265" i="7"/>
  <c r="R265" i="7"/>
  <c r="P265" i="7"/>
  <c r="BI261" i="7"/>
  <c r="BH261" i="7"/>
  <c r="BG261" i="7"/>
  <c r="BF261" i="7"/>
  <c r="T261" i="7"/>
  <c r="R261" i="7"/>
  <c r="P261" i="7"/>
  <c r="BI259" i="7"/>
  <c r="BH259" i="7"/>
  <c r="BG259" i="7"/>
  <c r="BF259" i="7"/>
  <c r="T259" i="7"/>
  <c r="R259" i="7"/>
  <c r="P259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52" i="7"/>
  <c r="BH252" i="7"/>
  <c r="BG252" i="7"/>
  <c r="BF252" i="7"/>
  <c r="T252" i="7"/>
  <c r="R252" i="7"/>
  <c r="P252" i="7"/>
  <c r="BI250" i="7"/>
  <c r="BH250" i="7"/>
  <c r="BG250" i="7"/>
  <c r="BF250" i="7"/>
  <c r="T250" i="7"/>
  <c r="R250" i="7"/>
  <c r="P250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6" i="7"/>
  <c r="BH246" i="7"/>
  <c r="BG246" i="7"/>
  <c r="BF246" i="7"/>
  <c r="T246" i="7"/>
  <c r="R246" i="7"/>
  <c r="P246" i="7"/>
  <c r="BI244" i="7"/>
  <c r="BH244" i="7"/>
  <c r="BG244" i="7"/>
  <c r="BF244" i="7"/>
  <c r="T244" i="7"/>
  <c r="R244" i="7"/>
  <c r="P244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40" i="7"/>
  <c r="BH240" i="7"/>
  <c r="BG240" i="7"/>
  <c r="BF240" i="7"/>
  <c r="T240" i="7"/>
  <c r="R240" i="7"/>
  <c r="P240" i="7"/>
  <c r="BI239" i="7"/>
  <c r="BH239" i="7"/>
  <c r="BG239" i="7"/>
  <c r="BF239" i="7"/>
  <c r="T239" i="7"/>
  <c r="R239" i="7"/>
  <c r="P239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79" i="7"/>
  <c r="BH179" i="7"/>
  <c r="BG179" i="7"/>
  <c r="BF179" i="7"/>
  <c r="T179" i="7"/>
  <c r="R179" i="7"/>
  <c r="P179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0" i="7"/>
  <c r="BH160" i="7"/>
  <c r="BG160" i="7"/>
  <c r="BF160" i="7"/>
  <c r="T160" i="7"/>
  <c r="R160" i="7"/>
  <c r="P160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J124" i="7"/>
  <c r="F124" i="7"/>
  <c r="J123" i="7"/>
  <c r="F123" i="7"/>
  <c r="F121" i="7"/>
  <c r="E119" i="7"/>
  <c r="J92" i="7"/>
  <c r="F92" i="7"/>
  <c r="J91" i="7"/>
  <c r="F91" i="7"/>
  <c r="F89" i="7"/>
  <c r="E87" i="7"/>
  <c r="J121" i="7"/>
  <c r="E85" i="7"/>
  <c r="L90" i="1"/>
  <c r="AM90" i="1"/>
  <c r="AM89" i="1"/>
  <c r="L89" i="1"/>
  <c r="AM87" i="1"/>
  <c r="L87" i="1"/>
  <c r="L85" i="1"/>
  <c r="L84" i="1"/>
  <c r="BK320" i="7"/>
  <c r="BK306" i="7"/>
  <c r="J288" i="7"/>
  <c r="J281" i="7"/>
  <c r="BK274" i="7"/>
  <c r="BK250" i="7"/>
  <c r="BK234" i="7"/>
  <c r="BK227" i="7"/>
  <c r="BK211" i="7"/>
  <c r="J186" i="7"/>
  <c r="J148" i="7"/>
  <c r="J314" i="7"/>
  <c r="BK277" i="7"/>
  <c r="J252" i="7"/>
  <c r="BK236" i="7"/>
  <c r="BK217" i="7"/>
  <c r="J179" i="7"/>
  <c r="J142" i="7"/>
  <c r="J302" i="7"/>
  <c r="J283" i="7"/>
  <c r="BK256" i="7"/>
  <c r="J244" i="7"/>
  <c r="BK225" i="7"/>
  <c r="J208" i="7"/>
  <c r="J174" i="7"/>
  <c r="BK153" i="7"/>
  <c r="J307" i="7"/>
  <c r="J279" i="7"/>
  <c r="J249" i="7"/>
  <c r="J242" i="7"/>
  <c r="BK221" i="7"/>
  <c r="J211" i="7"/>
  <c r="BK190" i="7"/>
  <c r="J163" i="7"/>
  <c r="J138" i="7"/>
  <c r="J292" i="8"/>
  <c r="J282" i="8"/>
  <c r="J297" i="8"/>
  <c r="BK277" i="8"/>
  <c r="J270" i="8"/>
  <c r="BK238" i="8"/>
  <c r="J215" i="8"/>
  <c r="BK179" i="8"/>
  <c r="J146" i="8"/>
  <c r="BK305" i="8"/>
  <c r="J296" i="8"/>
  <c r="BK286" i="8"/>
  <c r="J274" i="8"/>
  <c r="BK263" i="8"/>
  <c r="BK253" i="8"/>
  <c r="J236" i="8"/>
  <c r="J181" i="8"/>
  <c r="BK166" i="8"/>
  <c r="BK143" i="8"/>
  <c r="BK278" i="8"/>
  <c r="J133" i="8"/>
  <c r="J240" i="8"/>
  <c r="BK163" i="8"/>
  <c r="J230" i="8"/>
  <c r="J161" i="8"/>
  <c r="J135" i="8"/>
  <c r="BK165" i="13"/>
  <c r="BK139" i="13"/>
  <c r="J209" i="13"/>
  <c r="BK286" i="7"/>
  <c r="BK269" i="7"/>
  <c r="BK244" i="7"/>
  <c r="J221" i="7"/>
  <c r="J183" i="7"/>
  <c r="BK138" i="7"/>
  <c r="BK307" i="7"/>
  <c r="BK137" i="7"/>
  <c r="J253" i="7"/>
  <c r="J227" i="7"/>
  <c r="BK169" i="7"/>
  <c r="J284" i="7"/>
  <c r="BK259" i="7"/>
  <c r="J223" i="7"/>
  <c r="J192" i="7"/>
  <c r="BK139" i="7"/>
  <c r="BK297" i="8"/>
  <c r="J286" i="8"/>
  <c r="J263" i="8"/>
  <c r="BK189" i="8"/>
  <c r="BK140" i="8"/>
  <c r="BK294" i="8"/>
  <c r="J271" i="8"/>
  <c r="J248" i="8"/>
  <c r="J206" i="8"/>
  <c r="J163" i="8"/>
  <c r="J272" i="8"/>
  <c r="J199" i="13"/>
  <c r="BK176" i="13"/>
  <c r="BK143" i="13"/>
  <c r="BK199" i="13"/>
  <c r="BK324" i="7"/>
  <c r="J289" i="7"/>
  <c r="J277" i="7"/>
  <c r="J271" i="7"/>
  <c r="BK253" i="7"/>
  <c r="J239" i="7"/>
  <c r="J229" i="7"/>
  <c r="J225" i="7"/>
  <c r="J197" i="7"/>
  <c r="BK171" i="7"/>
  <c r="BK151" i="7"/>
  <c r="J132" i="7"/>
  <c r="BK311" i="7"/>
  <c r="BK261" i="7"/>
  <c r="BK247" i="7"/>
  <c r="BK240" i="7"/>
  <c r="BK218" i="7"/>
  <c r="BK203" i="7"/>
  <c r="J168" i="7"/>
  <c r="J218" i="7"/>
  <c r="BK197" i="7"/>
  <c r="J165" i="7"/>
  <c r="BK129" i="7"/>
  <c r="J307" i="8"/>
  <c r="J290" i="8"/>
  <c r="J277" i="8"/>
  <c r="J287" i="8"/>
  <c r="BK274" i="8"/>
  <c r="BK244" i="8"/>
  <c r="J228" i="8"/>
  <c r="J183" i="8"/>
  <c r="BK152" i="8"/>
  <c r="J130" i="8"/>
  <c r="BK292" i="8"/>
  <c r="BK285" i="8"/>
  <c r="BK273" i="8"/>
  <c r="BK259" i="8"/>
  <c r="BK249" i="8"/>
  <c r="J232" i="8"/>
  <c r="J189" i="8"/>
  <c r="J170" i="8"/>
  <c r="BK146" i="8"/>
  <c r="J138" i="8"/>
  <c r="J275" i="8"/>
  <c r="J267" i="8"/>
  <c r="BK183" i="8"/>
  <c r="J249" i="8"/>
  <c r="J209" i="8"/>
  <c r="J179" i="8"/>
  <c r="BK155" i="8"/>
  <c r="BK196" i="13"/>
  <c r="J178" i="13"/>
  <c r="BK161" i="13"/>
  <c r="BK135" i="13"/>
  <c r="BK203" i="13"/>
  <c r="J186" i="13"/>
  <c r="BK314" i="7"/>
  <c r="BK283" i="7"/>
  <c r="BK255" i="7"/>
  <c r="J235" i="7"/>
  <c r="J207" i="7"/>
  <c r="BK163" i="7"/>
  <c r="J324" i="7"/>
  <c r="J286" i="7"/>
  <c r="BK243" i="7"/>
  <c r="BK228" i="7"/>
  <c r="J194" i="7"/>
  <c r="BK280" i="7"/>
  <c r="J240" i="7"/>
  <c r="BK207" i="7"/>
  <c r="J297" i="7"/>
  <c r="BK265" i="7"/>
  <c r="J237" i="7"/>
  <c r="J214" i="7"/>
  <c r="BK183" i="7"/>
  <c r="BK311" i="8"/>
  <c r="BK296" i="8"/>
  <c r="BK272" i="8"/>
  <c r="J234" i="8"/>
  <c r="BK161" i="8"/>
  <c r="BK176" i="8"/>
  <c r="J253" i="8"/>
  <c r="BK250" i="8"/>
  <c r="BK246" i="8"/>
  <c r="J238" i="8"/>
  <c r="BK230" i="8"/>
  <c r="BK225" i="8"/>
  <c r="BK219" i="8"/>
  <c r="BK206" i="8"/>
  <c r="J197" i="8"/>
  <c r="BK181" i="8"/>
  <c r="J155" i="8"/>
  <c r="J202" i="8"/>
  <c r="BK234" i="8"/>
  <c r="J158" i="8"/>
  <c r="J137" i="13"/>
  <c r="J192" i="13"/>
  <c r="BK302" i="7"/>
  <c r="J280" i="7"/>
  <c r="BK142" i="7"/>
  <c r="J310" i="7"/>
  <c r="J255" i="7"/>
  <c r="BK235" i="7"/>
  <c r="J201" i="7"/>
  <c r="BK132" i="7"/>
  <c r="BK271" i="7"/>
  <c r="J236" i="7"/>
  <c r="J198" i="7"/>
  <c r="BK276" i="7"/>
  <c r="J250" i="7"/>
  <c r="J228" i="7"/>
  <c r="BK208" i="7"/>
  <c r="J169" i="7"/>
  <c r="J311" i="8"/>
  <c r="BK302" i="8"/>
  <c r="J268" i="8"/>
  <c r="J225" i="8"/>
  <c r="J143" i="8"/>
  <c r="J289" i="8"/>
  <c r="BK270" i="8"/>
  <c r="J250" i="8"/>
  <c r="J186" i="8"/>
  <c r="BK256" i="8"/>
  <c r="J242" i="8"/>
  <c r="BK236" i="8"/>
  <c r="BK228" i="8"/>
  <c r="BK222" i="8"/>
  <c r="BK209" i="8"/>
  <c r="BK202" i="8"/>
  <c r="BK193" i="8"/>
  <c r="J176" i="8"/>
  <c r="BK261" i="8"/>
  <c r="J261" i="8"/>
  <c r="BK186" i="8"/>
  <c r="BK138" i="8"/>
  <c r="J184" i="13"/>
  <c r="J176" i="13"/>
  <c r="BK149" i="13"/>
  <c r="J196" i="13"/>
  <c r="BK184" i="13"/>
  <c r="J167" i="13"/>
  <c r="J158" i="13"/>
  <c r="J151" i="13"/>
  <c r="J143" i="13"/>
  <c r="J135" i="13"/>
  <c r="BK287" i="7"/>
  <c r="J256" i="7"/>
  <c r="BK242" i="7"/>
  <c r="J226" i="7"/>
  <c r="J212" i="7"/>
  <c r="BK148" i="7"/>
  <c r="BK310" i="7"/>
  <c r="BK284" i="7"/>
  <c r="J261" i="7"/>
  <c r="BK249" i="7"/>
  <c r="J231" i="7"/>
  <c r="J217" i="7"/>
  <c r="BK192" i="7"/>
  <c r="J171" i="7"/>
  <c r="J134" i="7"/>
  <c r="J287" i="7"/>
  <c r="J274" i="7"/>
  <c r="J234" i="7"/>
  <c r="J219" i="7"/>
  <c r="BK201" i="7"/>
  <c r="BK186" i="7"/>
  <c r="J151" i="7"/>
  <c r="J305" i="8"/>
  <c r="J285" i="8"/>
  <c r="J294" i="8"/>
  <c r="BK275" i="8"/>
  <c r="BK248" i="8"/>
  <c r="J219" i="8"/>
  <c r="BK265" i="8"/>
  <c r="BK174" i="8"/>
  <c r="BK242" i="8"/>
  <c r="BK215" i="8"/>
  <c r="J166" i="8"/>
  <c r="J202" i="13"/>
  <c r="BK180" i="13"/>
  <c r="J169" i="13"/>
  <c r="J145" i="13"/>
  <c r="BK133" i="13"/>
  <c r="J174" i="13"/>
  <c r="BK167" i="13"/>
  <c r="BK158" i="13"/>
  <c r="BK156" i="13"/>
  <c r="BK151" i="13"/>
  <c r="J141" i="13"/>
  <c r="J203" i="13"/>
  <c r="BK202" i="13"/>
  <c r="BK186" i="13"/>
  <c r="BK178" i="13"/>
  <c r="BK174" i="13"/>
  <c r="BK169" i="13"/>
  <c r="BK163" i="13"/>
  <c r="J161" i="13"/>
  <c r="J156" i="13"/>
  <c r="J149" i="13"/>
  <c r="BK147" i="13"/>
  <c r="BK141" i="13"/>
  <c r="J139" i="13"/>
  <c r="J133" i="13"/>
  <c r="J129" i="13"/>
  <c r="BK317" i="7"/>
  <c r="BK297" i="7"/>
  <c r="J276" i="7"/>
  <c r="J259" i="7"/>
  <c r="BK237" i="7"/>
  <c r="BK233" i="7"/>
  <c r="BK226" i="7"/>
  <c r="BK198" i="7"/>
  <c r="BK174" i="7"/>
  <c r="J160" i="7"/>
  <c r="J139" i="7"/>
  <c r="J317" i="7"/>
  <c r="BK289" i="7"/>
  <c r="BK257" i="7"/>
  <c r="BK246" i="7"/>
  <c r="BK229" i="7"/>
  <c r="BK214" i="7"/>
  <c r="J156" i="7"/>
  <c r="BK134" i="7"/>
  <c r="BK293" i="7"/>
  <c r="J265" i="7"/>
  <c r="J247" i="7"/>
  <c r="BK223" i="7"/>
  <c r="BK215" i="7"/>
  <c r="BK179" i="7"/>
  <c r="BK160" i="7"/>
  <c r="J293" i="7"/>
  <c r="J269" i="7"/>
  <c r="J246" i="7"/>
  <c r="J233" i="7"/>
  <c r="BK212" i="7"/>
  <c r="BK194" i="7"/>
  <c r="BK168" i="7"/>
  <c r="J302" i="8"/>
  <c r="J273" i="8"/>
  <c r="J278" i="8"/>
  <c r="BK267" i="8"/>
  <c r="BK240" i="8"/>
  <c r="BK212" i="8"/>
  <c r="BK158" i="8"/>
  <c r="BK133" i="8"/>
  <c r="BK300" i="8"/>
  <c r="BK290" i="8"/>
  <c r="BK282" i="8"/>
  <c r="J256" i="8"/>
  <c r="J244" i="8"/>
  <c r="J212" i="8"/>
  <c r="J174" i="8"/>
  <c r="J152" i="8"/>
  <c r="BK289" i="8"/>
  <c r="BK135" i="8"/>
  <c r="BK232" i="8"/>
  <c r="J259" i="8"/>
  <c r="J222" i="8"/>
  <c r="BK170" i="8"/>
  <c r="BK130" i="8"/>
  <c r="BK209" i="13"/>
  <c r="BK192" i="13"/>
  <c r="J171" i="13"/>
  <c r="J147" i="13"/>
  <c r="J194" i="13"/>
  <c r="J180" i="13"/>
  <c r="AS94" i="1"/>
  <c r="J311" i="7"/>
  <c r="BK279" i="7"/>
  <c r="BK252" i="7"/>
  <c r="BK231" i="7"/>
  <c r="J203" i="7"/>
  <c r="J153" i="7"/>
  <c r="J320" i="7"/>
  <c r="BK288" i="7"/>
  <c r="BK239" i="7"/>
  <c r="J190" i="7"/>
  <c r="J306" i="7"/>
  <c r="J257" i="7"/>
  <c r="BK219" i="7"/>
  <c r="BK165" i="7"/>
  <c r="BK281" i="7"/>
  <c r="J243" i="7"/>
  <c r="J215" i="7"/>
  <c r="BK156" i="7"/>
  <c r="BK307" i="8"/>
  <c r="J300" i="8"/>
  <c r="J265" i="8"/>
  <c r="BK197" i="8"/>
  <c r="BK139" i="8"/>
  <c r="BK287" i="8"/>
  <c r="BK268" i="8"/>
  <c r="J246" i="8"/>
  <c r="J193" i="8"/>
  <c r="J140" i="8"/>
  <c r="BK271" i="8"/>
  <c r="J182" i="13"/>
  <c r="BK171" i="13"/>
  <c r="J163" i="13"/>
  <c r="J153" i="13"/>
  <c r="BK129" i="13"/>
  <c r="BK194" i="13"/>
  <c r="BK182" i="13"/>
  <c r="J165" i="13"/>
  <c r="BK153" i="13"/>
  <c r="BK145" i="13"/>
  <c r="BK137" i="13"/>
  <c r="AN98" i="1" l="1"/>
  <c r="BK173" i="7"/>
  <c r="J173" i="7" s="1"/>
  <c r="J98" i="7" s="1"/>
  <c r="P189" i="7"/>
  <c r="BK196" i="8"/>
  <c r="J196" i="8" s="1"/>
  <c r="J100" i="8" s="1"/>
  <c r="BK281" i="8"/>
  <c r="J281" i="8" s="1"/>
  <c r="J102" i="8" s="1"/>
  <c r="T291" i="8"/>
  <c r="R196" i="7"/>
  <c r="P309" i="7"/>
  <c r="BK129" i="8"/>
  <c r="J129" i="8" s="1"/>
  <c r="J98" i="8" s="1"/>
  <c r="R196" i="8"/>
  <c r="R185" i="8" s="1"/>
  <c r="BK288" i="8"/>
  <c r="J288" i="8" s="1"/>
  <c r="J103" i="8" s="1"/>
  <c r="BK299" i="8"/>
  <c r="J299" i="8" s="1"/>
  <c r="J106" i="8" s="1"/>
  <c r="BK128" i="7"/>
  <c r="J128" i="7" s="1"/>
  <c r="J97" i="7" s="1"/>
  <c r="P173" i="7"/>
  <c r="R189" i="7"/>
  <c r="P305" i="7"/>
  <c r="T313" i="7"/>
  <c r="BK218" i="8"/>
  <c r="J218" i="8" s="1"/>
  <c r="J101" i="8" s="1"/>
  <c r="P288" i="8"/>
  <c r="R299" i="8"/>
  <c r="R298" i="8"/>
  <c r="P128" i="7"/>
  <c r="T173" i="7"/>
  <c r="R313" i="7"/>
  <c r="R218" i="8"/>
  <c r="T288" i="8"/>
  <c r="T196" i="7"/>
  <c r="R305" i="7"/>
  <c r="BK309" i="7"/>
  <c r="J309" i="7" s="1"/>
  <c r="J105" i="7" s="1"/>
  <c r="P313" i="7"/>
  <c r="T129" i="8"/>
  <c r="R281" i="8"/>
  <c r="R128" i="7"/>
  <c r="R173" i="7"/>
  <c r="T189" i="7"/>
  <c r="R309" i="7"/>
  <c r="R308" i="7"/>
  <c r="T218" i="8"/>
  <c r="P291" i="8"/>
  <c r="T128" i="7"/>
  <c r="BK189" i="7"/>
  <c r="J189" i="7" s="1"/>
  <c r="J100" i="7" s="1"/>
  <c r="BK305" i="7"/>
  <c r="J305" i="7"/>
  <c r="J103" i="7" s="1"/>
  <c r="P218" i="8"/>
  <c r="R288" i="8"/>
  <c r="BK196" i="7"/>
  <c r="J196" i="7"/>
  <c r="J101" i="7" s="1"/>
  <c r="T305" i="7"/>
  <c r="T309" i="7"/>
  <c r="T308" i="7"/>
  <c r="P129" i="8"/>
  <c r="AU98" i="1" s="1"/>
  <c r="P196" i="8"/>
  <c r="P185" i="8" s="1"/>
  <c r="P281" i="8"/>
  <c r="BK291" i="8"/>
  <c r="J291" i="8" s="1"/>
  <c r="J104" i="8" s="1"/>
  <c r="T299" i="8"/>
  <c r="T298" i="8" s="1"/>
  <c r="BK132" i="13"/>
  <c r="J132" i="13" s="1"/>
  <c r="J100" i="13" s="1"/>
  <c r="R132" i="13"/>
  <c r="BK155" i="13"/>
  <c r="J155" i="13" s="1"/>
  <c r="J101" i="13" s="1"/>
  <c r="P155" i="13"/>
  <c r="BK160" i="13"/>
  <c r="J160" i="13" s="1"/>
  <c r="J102" i="13" s="1"/>
  <c r="R160" i="13"/>
  <c r="BK173" i="13"/>
  <c r="J173" i="13" s="1"/>
  <c r="J103" i="13" s="1"/>
  <c r="R173" i="13"/>
  <c r="P191" i="13"/>
  <c r="BK198" i="13"/>
  <c r="J198" i="13" s="1"/>
  <c r="J106" i="13" s="1"/>
  <c r="R198" i="13"/>
  <c r="P196" i="7"/>
  <c r="P188" i="7" s="1"/>
  <c r="BK313" i="7"/>
  <c r="J313" i="7" s="1"/>
  <c r="J106" i="7" s="1"/>
  <c r="R129" i="8"/>
  <c r="T196" i="8"/>
  <c r="T185" i="8"/>
  <c r="T281" i="8"/>
  <c r="R291" i="8"/>
  <c r="P299" i="8"/>
  <c r="P298" i="8"/>
  <c r="P132" i="13"/>
  <c r="T132" i="13"/>
  <c r="R155" i="13"/>
  <c r="T155" i="13"/>
  <c r="P160" i="13"/>
  <c r="T160" i="13"/>
  <c r="P173" i="13"/>
  <c r="T173" i="13"/>
  <c r="BK191" i="13"/>
  <c r="J191" i="13" s="1"/>
  <c r="J105" i="13" s="1"/>
  <c r="R191" i="13"/>
  <c r="T191" i="13"/>
  <c r="P198" i="13"/>
  <c r="T198" i="13"/>
  <c r="BK301" i="7"/>
  <c r="J301" i="7" s="1"/>
  <c r="J102" i="7" s="1"/>
  <c r="BK185" i="8"/>
  <c r="J185" i="8" s="1"/>
  <c r="J99" i="8" s="1"/>
  <c r="BK310" i="8"/>
  <c r="J310" i="8" s="1"/>
  <c r="J107" i="8" s="1"/>
  <c r="BK128" i="13"/>
  <c r="J128" i="13" s="1"/>
  <c r="J98" i="13" s="1"/>
  <c r="BK323" i="7"/>
  <c r="J323" i="7" s="1"/>
  <c r="J107" i="7" s="1"/>
  <c r="J89" i="13"/>
  <c r="E116" i="13"/>
  <c r="BE135" i="13"/>
  <c r="BE137" i="13"/>
  <c r="BE139" i="13"/>
  <c r="BE141" i="13"/>
  <c r="BE143" i="13"/>
  <c r="BE145" i="13"/>
  <c r="BE158" i="13"/>
  <c r="BE161" i="13"/>
  <c r="BE180" i="13"/>
  <c r="BE182" i="13"/>
  <c r="BE184" i="13"/>
  <c r="BE186" i="13"/>
  <c r="BE192" i="13"/>
  <c r="BE194" i="13"/>
  <c r="BE196" i="13"/>
  <c r="BE199" i="13"/>
  <c r="BE133" i="13"/>
  <c r="BE147" i="13"/>
  <c r="BE149" i="13"/>
  <c r="BE156" i="13"/>
  <c r="BE163" i="13"/>
  <c r="BE169" i="13"/>
  <c r="BE178" i="13"/>
  <c r="BE129" i="13"/>
  <c r="BE151" i="13"/>
  <c r="BE153" i="13"/>
  <c r="BE165" i="13"/>
  <c r="BE167" i="13"/>
  <c r="BE171" i="13"/>
  <c r="BE174" i="13"/>
  <c r="BE176" i="13"/>
  <c r="BE202" i="13"/>
  <c r="BE203" i="13"/>
  <c r="BE209" i="13"/>
  <c r="J89" i="8"/>
  <c r="E117" i="8"/>
  <c r="BE143" i="8"/>
  <c r="BE152" i="8"/>
  <c r="BE174" i="8"/>
  <c r="BE176" i="8"/>
  <c r="BE189" i="8"/>
  <c r="BE206" i="8"/>
  <c r="BE212" i="8"/>
  <c r="BE228" i="8"/>
  <c r="BE230" i="8"/>
  <c r="BE249" i="8"/>
  <c r="BE259" i="8"/>
  <c r="BE130" i="8"/>
  <c r="BE133" i="8"/>
  <c r="BE135" i="8"/>
  <c r="BE139" i="8"/>
  <c r="BE146" i="8"/>
  <c r="BE155" i="8"/>
  <c r="BE193" i="8"/>
  <c r="BE222" i="8"/>
  <c r="BE244" i="8"/>
  <c r="BE138" i="8"/>
  <c r="BE161" i="8"/>
  <c r="BE183" i="8"/>
  <c r="BE209" i="8"/>
  <c r="BE219" i="8"/>
  <c r="BE232" i="8"/>
  <c r="BE236" i="8"/>
  <c r="BE240" i="8"/>
  <c r="BE242" i="8"/>
  <c r="BE250" i="8"/>
  <c r="BE270" i="8"/>
  <c r="BE272" i="8"/>
  <c r="BE275" i="8"/>
  <c r="BE282" i="8"/>
  <c r="BE286" i="8"/>
  <c r="BE140" i="8"/>
  <c r="BE158" i="8"/>
  <c r="BE170" i="8"/>
  <c r="BE179" i="8"/>
  <c r="BE181" i="8"/>
  <c r="BE186" i="8"/>
  <c r="BE197" i="8"/>
  <c r="BE202" i="8"/>
  <c r="BE225" i="8"/>
  <c r="BE238" i="8"/>
  <c r="BE253" i="8"/>
  <c r="BE261" i="8"/>
  <c r="BE267" i="8"/>
  <c r="BE274" i="8"/>
  <c r="BE290" i="8"/>
  <c r="BE294" i="8"/>
  <c r="BE296" i="8"/>
  <c r="BE302" i="8"/>
  <c r="BE163" i="8"/>
  <c r="BE166" i="8"/>
  <c r="BE215" i="8"/>
  <c r="BE234" i="8"/>
  <c r="BE246" i="8"/>
  <c r="BE248" i="8"/>
  <c r="BE256" i="8"/>
  <c r="BE263" i="8"/>
  <c r="BE265" i="8"/>
  <c r="BE268" i="8"/>
  <c r="BE271" i="8"/>
  <c r="BE277" i="8"/>
  <c r="BE278" i="8"/>
  <c r="BE285" i="8"/>
  <c r="BE292" i="8"/>
  <c r="BE297" i="8"/>
  <c r="BE307" i="8"/>
  <c r="BE273" i="8"/>
  <c r="BE287" i="8"/>
  <c r="BE289" i="8"/>
  <c r="BE300" i="8"/>
  <c r="BE305" i="8"/>
  <c r="BE311" i="8"/>
  <c r="E117" i="7"/>
  <c r="BE132" i="7"/>
  <c r="BE137" i="7"/>
  <c r="BE169" i="7"/>
  <c r="BE174" i="7"/>
  <c r="BE186" i="7"/>
  <c r="BE203" i="7"/>
  <c r="BE221" i="7"/>
  <c r="BE223" i="7"/>
  <c r="BE225" i="7"/>
  <c r="BE226" i="7"/>
  <c r="BE229" i="7"/>
  <c r="BE236" i="7"/>
  <c r="BE237" i="7"/>
  <c r="BE240" i="7"/>
  <c r="BE243" i="7"/>
  <c r="BE250" i="7"/>
  <c r="BE255" i="7"/>
  <c r="BE269" i="7"/>
  <c r="BE276" i="7"/>
  <c r="BE277" i="7"/>
  <c r="BE281" i="7"/>
  <c r="BE284" i="7"/>
  <c r="BE287" i="7"/>
  <c r="BE288" i="7"/>
  <c r="BE293" i="7"/>
  <c r="BE302" i="7"/>
  <c r="J89" i="7"/>
  <c r="BE129" i="7"/>
  <c r="BE139" i="7"/>
  <c r="BE142" i="7"/>
  <c r="BE198" i="7"/>
  <c r="BE201" i="7"/>
  <c r="BE207" i="7"/>
  <c r="BE227" i="7"/>
  <c r="BE228" i="7"/>
  <c r="BE233" i="7"/>
  <c r="BE234" i="7"/>
  <c r="BE239" i="7"/>
  <c r="BE253" i="7"/>
  <c r="BE286" i="7"/>
  <c r="BE289" i="7"/>
  <c r="BE297" i="7"/>
  <c r="BE138" i="7"/>
  <c r="BE151" i="7"/>
  <c r="BE153" i="7"/>
  <c r="BE160" i="7"/>
  <c r="BE163" i="7"/>
  <c r="BE165" i="7"/>
  <c r="BE171" i="7"/>
  <c r="BE179" i="7"/>
  <c r="BE183" i="7"/>
  <c r="BE190" i="7"/>
  <c r="BE192" i="7"/>
  <c r="BE194" i="7"/>
  <c r="BE197" i="7"/>
  <c r="BE208" i="7"/>
  <c r="BE211" i="7"/>
  <c r="BE231" i="7"/>
  <c r="BE249" i="7"/>
  <c r="BE252" i="7"/>
  <c r="BE256" i="7"/>
  <c r="BE257" i="7"/>
  <c r="BE259" i="7"/>
  <c r="BE261" i="7"/>
  <c r="BE274" i="7"/>
  <c r="BE279" i="7"/>
  <c r="BE280" i="7"/>
  <c r="BE306" i="7"/>
  <c r="BE311" i="7"/>
  <c r="BE317" i="7"/>
  <c r="BE324" i="7"/>
  <c r="BE134" i="7"/>
  <c r="BE148" i="7"/>
  <c r="BE156" i="7"/>
  <c r="BE168" i="7"/>
  <c r="BE212" i="7"/>
  <c r="BE214" i="7"/>
  <c r="BE215" i="7"/>
  <c r="BE217" i="7"/>
  <c r="BE218" i="7"/>
  <c r="BE219" i="7"/>
  <c r="BE235" i="7"/>
  <c r="BE242" i="7"/>
  <c r="BE244" i="7"/>
  <c r="BE246" i="7"/>
  <c r="BE247" i="7"/>
  <c r="BE265" i="7"/>
  <c r="BE271" i="7"/>
  <c r="BE283" i="7"/>
  <c r="BE307" i="7"/>
  <c r="BE310" i="7"/>
  <c r="BE314" i="7"/>
  <c r="BE320" i="7"/>
  <c r="J34" i="8"/>
  <c r="AW96" i="1" s="1"/>
  <c r="F35" i="13"/>
  <c r="BB99" i="1" s="1"/>
  <c r="F37" i="7"/>
  <c r="F37" i="13"/>
  <c r="BD99" i="1" s="1"/>
  <c r="F34" i="7"/>
  <c r="BA95" i="1" s="1"/>
  <c r="J34" i="13"/>
  <c r="AW99" i="1" s="1"/>
  <c r="F35" i="8"/>
  <c r="F36" i="8"/>
  <c r="F34" i="8"/>
  <c r="BA96" i="1" s="1"/>
  <c r="F35" i="7"/>
  <c r="AZ97" i="1" s="1"/>
  <c r="F34" i="13"/>
  <c r="BA99" i="1" s="1"/>
  <c r="F37" i="8"/>
  <c r="J34" i="7"/>
  <c r="AW95" i="1" s="1"/>
  <c r="F36" i="13"/>
  <c r="BC99" i="1" s="1"/>
  <c r="F36" i="7"/>
  <c r="BC96" i="1" l="1"/>
  <c r="BA98" i="1"/>
  <c r="BB96" i="1"/>
  <c r="AZ98" i="1"/>
  <c r="BD96" i="1"/>
  <c r="BB98" i="1"/>
  <c r="BC95" i="1"/>
  <c r="BA97" i="1"/>
  <c r="BK188" i="7"/>
  <c r="J188" i="7" s="1"/>
  <c r="J99" i="7" s="1"/>
  <c r="BB95" i="1"/>
  <c r="BD95" i="1"/>
  <c r="BB97" i="1"/>
  <c r="T131" i="13"/>
  <c r="T126" i="13" s="1"/>
  <c r="BK128" i="8"/>
  <c r="J128" i="8" s="1"/>
  <c r="J97" i="8" s="1"/>
  <c r="T188" i="7"/>
  <c r="T127" i="7" s="1"/>
  <c r="T128" i="8"/>
  <c r="T127" i="8" s="1"/>
  <c r="R131" i="13"/>
  <c r="R126" i="13" s="1"/>
  <c r="P308" i="7"/>
  <c r="P128" i="8"/>
  <c r="P127" i="8" s="1"/>
  <c r="AU96" i="1" s="1"/>
  <c r="BK298" i="8"/>
  <c r="J298" i="8"/>
  <c r="J105" i="8" s="1"/>
  <c r="R128" i="8"/>
  <c r="R127" i="8" s="1"/>
  <c r="P127" i="7"/>
  <c r="AU95" i="1" s="1"/>
  <c r="R188" i="7"/>
  <c r="R127" i="7"/>
  <c r="P131" i="13"/>
  <c r="P126" i="13" s="1"/>
  <c r="AU99" i="1" s="1"/>
  <c r="BK308" i="7"/>
  <c r="BK127" i="7" s="1"/>
  <c r="J127" i="7" s="1"/>
  <c r="J96" i="7" s="1"/>
  <c r="BK127" i="13"/>
  <c r="J127" i="13" s="1"/>
  <c r="J97" i="13" s="1"/>
  <c r="F33" i="7"/>
  <c r="AZ95" i="1" s="1"/>
  <c r="J33" i="8"/>
  <c r="AV96" i="1" s="1"/>
  <c r="AT96" i="1" s="1"/>
  <c r="F33" i="8"/>
  <c r="AZ96" i="1" s="1"/>
  <c r="J33" i="7"/>
  <c r="AV95" i="1" s="1"/>
  <c r="AT95" i="1" s="1"/>
  <c r="BA94" i="1" l="1"/>
  <c r="W30" i="1" s="1"/>
  <c r="BC94" i="1"/>
  <c r="AY94" i="1" s="1"/>
  <c r="BD94" i="1"/>
  <c r="W33" i="1" s="1"/>
  <c r="BB94" i="1"/>
  <c r="W31" i="1" s="1"/>
  <c r="J308" i="7"/>
  <c r="J104" i="7" s="1"/>
  <c r="BK127" i="8"/>
  <c r="J127" i="8" s="1"/>
  <c r="J96" i="8" s="1"/>
  <c r="AU94" i="1"/>
  <c r="J30" i="7"/>
  <c r="AG95" i="1"/>
  <c r="AN95" i="1"/>
  <c r="AW94" i="1" l="1"/>
  <c r="AK30" i="1" s="1"/>
  <c r="W32" i="1"/>
  <c r="AX94" i="1"/>
  <c r="J30" i="8"/>
  <c r="J39" i="7"/>
  <c r="AG96" i="1" l="1"/>
  <c r="I189" i="13" s="1"/>
  <c r="J39" i="8"/>
  <c r="BK189" i="13" l="1"/>
  <c r="BK188" i="13" s="1"/>
  <c r="J189" i="13"/>
  <c r="BE189" i="13" s="1"/>
  <c r="AN96" i="1"/>
  <c r="F33" i="13" l="1"/>
  <c r="AZ99" i="1" s="1"/>
  <c r="AZ94" i="1" s="1"/>
  <c r="J33" i="13"/>
  <c r="AV99" i="1" s="1"/>
  <c r="AT99" i="1" s="1"/>
  <c r="J188" i="13"/>
  <c r="J104" i="13" s="1"/>
  <c r="BK131" i="13"/>
  <c r="J131" i="13" l="1"/>
  <c r="J99" i="13" s="1"/>
  <c r="BK126" i="13"/>
  <c r="J126" i="13" s="1"/>
  <c r="W29" i="1"/>
  <c r="AV94" i="1"/>
  <c r="AT94" i="1" l="1"/>
  <c r="AK29" i="1"/>
  <c r="J96" i="13"/>
  <c r="J30" i="13"/>
  <c r="J39" i="13" l="1"/>
  <c r="AG99" i="1"/>
  <c r="AG94" i="1" l="1"/>
  <c r="AN99" i="1"/>
  <c r="AN94" i="1" l="1"/>
  <c r="AK26" i="1"/>
  <c r="AK35" i="1" s="1"/>
</calcChain>
</file>

<file path=xl/sharedStrings.xml><?xml version="1.0" encoding="utf-8"?>
<sst xmlns="http://schemas.openxmlformats.org/spreadsheetml/2006/main" count="10046" uniqueCount="1690">
  <si>
    <t>Export Komplet</t>
  </si>
  <si>
    <t/>
  </si>
  <si>
    <t>2.0</t>
  </si>
  <si>
    <t>False</t>
  </si>
  <si>
    <t>{2f6084c9-3c43-406f-ac0f-56bb5736ac2f}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</si>
  <si>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</si>
  <si>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</si>
  <si>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</si>
  <si>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</si>
  <si>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</si>
  <si>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</si>
  <si>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</si>
  <si>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</si>
  <si>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03-2023-I(1)</t>
  </si>
  <si>
    <t>Stavba:</t>
  </si>
  <si>
    <t>KSO:</t>
  </si>
  <si>
    <t>822</t>
  </si>
  <si>
    <t>CC-CZ:</t>
  </si>
  <si>
    <t>2</t>
  </si>
  <si>
    <t>Místo:</t>
  </si>
  <si>
    <t>Dobrovice</t>
  </si>
  <si>
    <t>Datum:</t>
  </si>
  <si>
    <t>CZ-CPV:</t>
  </si>
  <si>
    <t>45000000-7</t>
  </si>
  <si>
    <t>CZ-CPA:</t>
  </si>
  <si>
    <t>42</t>
  </si>
  <si>
    <t>Zadavatel:</t>
  </si>
  <si>
    <t>IČ:</t>
  </si>
  <si>
    <t>463 56 983</t>
  </si>
  <si>
    <t>Vodovody a kanalizace Mladá Boleslav, a.s.</t>
  </si>
  <si>
    <t>DIČ:</t>
  </si>
  <si>
    <t>Zhotovitel:</t>
  </si>
  <si>
    <t>Projektant:</t>
  </si>
  <si>
    <t>625 49 201</t>
  </si>
  <si>
    <t>Ing. arch. Martin Jirovský Ph.D., MBA</t>
  </si>
  <si>
    <t>True</t>
  </si>
  <si>
    <t>Zpracovatel:</t>
  </si>
  <si>
    <t>043 26 083</t>
  </si>
  <si>
    <t>ROAD M.A.A.T. s.r.o., Petra Stejskalová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</si>
  <si>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</si>
  <si>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</si>
  <si>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</si>
  <si>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</si>
  <si>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</si>
  <si>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</si>
  <si>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</si>
  <si>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</si>
  <si>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</si>
  <si>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</si>
  <si>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</si>
  <si>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</si>
  <si>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</si>
  <si>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</si>
  <si>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</si>
  <si>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</si>
  <si>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</si>
  <si>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</si>
  <si>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</si>
  <si>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</si>
  <si>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</si>
  <si>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</si>
  <si>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</si>
  <si>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</si>
  <si>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</si>
  <si>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</si>
  <si>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</si>
  <si>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</si>
  <si>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</si>
  <si>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</si>
  <si>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</si>
  <si>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</si>
  <si>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</si>
  <si>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</si>
  <si>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</si>
  <si>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</si>
  <si>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</si>
  <si>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</si>
  <si>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</si>
  <si>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</si>
  <si>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</si>
  <si>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</si>
  <si>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</si>
  <si>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</si>
  <si>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</si>
  <si>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</si>
  <si>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</si>
  <si>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{096edbcb-f5c0-4ecd-acd5-b58db5b79add}</t>
  </si>
  <si>
    <t>827 11</t>
  </si>
  <si>
    <t>{1fe06aa2-cbff-4338-80f3-5f1b4e4214fa}</t>
  </si>
  <si>
    <t>VON</t>
  </si>
  <si>
    <t>{69684122-73ed-4827-98a7-5384e19fa83b}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</si>
  <si>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</si>
  <si>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</si>
  <si>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</si>
  <si>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</si>
  <si>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</si>
  <si>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</si>
  <si>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</si>
  <si>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</si>
  <si>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</si>
  <si>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</si>
  <si>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</si>
  <si>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PSV - Práce a dodávky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</si>
  <si>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</si>
  <si>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</si>
  <si>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</si>
  <si>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</si>
  <si>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</si>
  <si>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</si>
  <si>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</si>
  <si>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</si>
  <si>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</si>
  <si>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</si>
  <si>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</si>
  <si>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</si>
  <si>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</si>
  <si>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</si>
  <si>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</si>
  <si>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</si>
  <si>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</si>
  <si>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</si>
  <si>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m2</t>
  </si>
  <si>
    <t>CS ÚRS 2023 01</t>
  </si>
  <si>
    <t>4</t>
  </si>
  <si>
    <t>Online PSC</t>
  </si>
  <si>
    <t>VV</t>
  </si>
  <si>
    <t>3</t>
  </si>
  <si>
    <t>m</t>
  </si>
  <si>
    <t>5</t>
  </si>
  <si>
    <t>m3</t>
  </si>
  <si>
    <t>6</t>
  </si>
  <si>
    <t>129001101</t>
  </si>
  <si>
    <t>Příplatek za ztížení odkopávky nebo prokopávky v blízkosti inženýrských sítí</t>
  </si>
  <si>
    <t>https://podminky.urs.cz/item/CS_URS_2023_01/129001101</t>
  </si>
  <si>
    <t>Součet</t>
  </si>
  <si>
    <t>7</t>
  </si>
  <si>
    <t>162751117</t>
  </si>
  <si>
    <t>Vodorovné přemístění přes 9 000 do 10000 m výkopku/sypaniny z horniny třídy těžitelnosti I skupiny 1 až 3</t>
  </si>
  <si>
    <t>https://podminky.urs.cz/item/CS_URS_2023_01/162751117</t>
  </si>
  <si>
    <t>P</t>
  </si>
  <si>
    <t>Poznámka k položce:_x000D_
skládka Michalovice (cca14 km)</t>
  </si>
  <si>
    <t>8</t>
  </si>
  <si>
    <t>162751119</t>
  </si>
  <si>
    <t>Příplatek k vodorovnému přemístění výkopku/sypaniny z horniny třídy těžitelnosti I skupiny 1 až 3 ZKD 1000 m přes 10000 m</t>
  </si>
  <si>
    <t>https://podminky.urs.cz/item/CS_URS_2023_01/162751119</t>
  </si>
  <si>
    <t>9</t>
  </si>
  <si>
    <t>171201221</t>
  </si>
  <si>
    <t>Poplatek za uložení na skládce (skládkovné) zeminy a kamení kód odpadu 17 05 04</t>
  </si>
  <si>
    <t>t</t>
  </si>
  <si>
    <t>https://podminky.urs.cz/item/CS_URS_2023_01/171201221</t>
  </si>
  <si>
    <t>10</t>
  </si>
  <si>
    <t>171251201</t>
  </si>
  <si>
    <t>Uložení sypaniny na skládky nebo meziskládky</t>
  </si>
  <si>
    <t>https://podminky.urs.cz/item/CS_URS_2023_01/171251201</t>
  </si>
  <si>
    <t>11</t>
  </si>
  <si>
    <t>12</t>
  </si>
  <si>
    <t>13</t>
  </si>
  <si>
    <t>M</t>
  </si>
  <si>
    <t>14</t>
  </si>
  <si>
    <t>16</t>
  </si>
  <si>
    <t>17</t>
  </si>
  <si>
    <t>18</t>
  </si>
  <si>
    <t>Ostatní konstrukce a práce, bourání</t>
  </si>
  <si>
    <t>19</t>
  </si>
  <si>
    <t>20</t>
  </si>
  <si>
    <t>22</t>
  </si>
  <si>
    <t>23</t>
  </si>
  <si>
    <t>24</t>
  </si>
  <si>
    <t>25</t>
  </si>
  <si>
    <t>26</t>
  </si>
  <si>
    <t>27</t>
  </si>
  <si>
    <t>997</t>
  </si>
  <si>
    <t>Přesun sutě</t>
  </si>
  <si>
    <t>28</t>
  </si>
  <si>
    <t>997221571</t>
  </si>
  <si>
    <t>Vodorovná doprava vybouraných hmot do 1 km</t>
  </si>
  <si>
    <t>29</t>
  </si>
  <si>
    <t>997221612</t>
  </si>
  <si>
    <t>Nakládání vybouraných hmot na dopravní prostředky pro vodorovnou dopravu</t>
  </si>
  <si>
    <t>https://podminky.urs.cz/item/CS_URS_2023_01/997221612</t>
  </si>
  <si>
    <t>998</t>
  </si>
  <si>
    <t>Přesun hmot</t>
  </si>
  <si>
    <t>30</t>
  </si>
  <si>
    <t>PSV</t>
  </si>
  <si>
    <t>Práce a dodávky PSV</t>
  </si>
  <si>
    <t>31</t>
  </si>
  <si>
    <t>32</t>
  </si>
  <si>
    <t>938908411</t>
  </si>
  <si>
    <t>CS ÚRS 2024 02</t>
  </si>
  <si>
    <t>kus</t>
  </si>
  <si>
    <t>33</t>
  </si>
  <si>
    <t>34</t>
  </si>
  <si>
    <t>35</t>
  </si>
  <si>
    <t>997221579</t>
  </si>
  <si>
    <t>Příplatek ZKD 1 km u vodorovné dopravy vybouraných hmot</t>
  </si>
  <si>
    <t>36</t>
  </si>
  <si>
    <t>997013631</t>
  </si>
  <si>
    <t>Poplatek za uložení na skládce (skládkovné) stavebního odpadu směsného kód odpadu 17 09 04</t>
  </si>
  <si>
    <t>https://podminky.urs.cz/item/CS_URS_2023_01/997013631</t>
  </si>
  <si>
    <t>37</t>
  </si>
  <si>
    <t>38</t>
  </si>
  <si>
    <t>CS ÚRS 2020 01</t>
  </si>
  <si>
    <t>Ing. Daniel Benda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</si>
  <si>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ÚRS.</t>
  </si>
  <si>
    <t>1 - Zemní práce</t>
  </si>
  <si>
    <t>997 - Přesun sutě</t>
  </si>
  <si>
    <t xml:space="preserve">    4 - Vodorovné konstrukce</t>
  </si>
  <si>
    <t xml:space="preserve">    8 - Trubní vedení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</si>
  <si>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</si>
  <si>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</si>
  <si>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</si>
  <si>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</si>
  <si>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>113106462</t>
  </si>
  <si>
    <t>Rozebrání dlažeb při překopech vozovek z drobných kostek s ložem ze živice strojně pl přes 15 m2</t>
  </si>
  <si>
    <t>319374345</t>
  </si>
  <si>
    <t>https://podminky.urs.cz/item/CS_URS_2023_01/113106462</t>
  </si>
  <si>
    <t>"vedení" 162,8*1</t>
  </si>
  <si>
    <t>113107526</t>
  </si>
  <si>
    <t>Odstranění podkladu z kameniva drceného se štětem tl přes 250 do 450 mm při překopech strojně pl přes 15 m2</t>
  </si>
  <si>
    <t>-1972744638</t>
  </si>
  <si>
    <t>https://podminky.urs.cz/item/CS_URS_2023_01/113107526</t>
  </si>
  <si>
    <t>113107541</t>
  </si>
  <si>
    <t>Odstranění podkladu živičných tl 50 mm při překopech strojně pl přes 15 m2</t>
  </si>
  <si>
    <t>-1609152645</t>
  </si>
  <si>
    <t>https://podminky.urs.cz/item/CS_URS_2023_01/113107541</t>
  </si>
  <si>
    <t>"vedení"162,8*1</t>
  </si>
  <si>
    <t>115101201</t>
  </si>
  <si>
    <t>Čerpání vody na dopravní výšku do 10 m s uvažovaným průměrným přítokem do 500 l/min</t>
  </si>
  <si>
    <t>hod</t>
  </si>
  <si>
    <t>CS ÚRS 2017 01</t>
  </si>
  <si>
    <t>-618182805</t>
  </si>
  <si>
    <t>115101301</t>
  </si>
  <si>
    <t>Pohotovost záložní čerpací soupravy pro dopravní výšku do 10 m s uvažovaným průměrným přítokem do 500 l/min</t>
  </si>
  <si>
    <t>den</t>
  </si>
  <si>
    <t>194624557</t>
  </si>
  <si>
    <t>-1371175857</t>
  </si>
  <si>
    <t>10*1*1,7 "křížení se stáv. IS - 10x</t>
  </si>
  <si>
    <t>132154204</t>
  </si>
  <si>
    <t>Hloubení zapažených rýh š do 2000 mm v hornině třídy těžitelnosti I skupiny 1 a 2 objem do 500 m3</t>
  </si>
  <si>
    <t>-150936286</t>
  </si>
  <si>
    <t>https://podminky.urs.cz/item/CS_URS_2023_01/132154204</t>
  </si>
  <si>
    <t>Poznámka k položce:_x000D_
(900+100 mm pažení), uvažováno bez 40 cm stávající vrstvy vozovky</t>
  </si>
  <si>
    <t>" vedení plocha z podélného profilu*šíře 1m"196*1</t>
  </si>
  <si>
    <t>"přípojky+odbočky plocha z podélného profilu*šíře 0,9m"6,9*0,9*(1,7+0,4)+4,3*0,9*(1,7-0,4)+0+12*0,9*(1,7-0,4)</t>
  </si>
  <si>
    <t>151811131</t>
  </si>
  <si>
    <t>Osazení pažicího boxu hl výkopu do 4 m š do 1,2 m</t>
  </si>
  <si>
    <t>1938016084</t>
  </si>
  <si>
    <t>https://podminky.urs.cz/item/CS_URS_2023_01/151811131</t>
  </si>
  <si>
    <t>254*2+12*1,7*2+4,3*1,7*2+6,9*1,7*2 "vše v pažení  (odbočná větev, výměna odbočky a přípojky) v jednom výkopu s hlavní větví</t>
  </si>
  <si>
    <t>151811231</t>
  </si>
  <si>
    <t>Odstranění pažicího boxu hl výkopu do 4 m š do 1,2 m</t>
  </si>
  <si>
    <t>924026596</t>
  </si>
  <si>
    <t>https://podminky.urs.cz/item/CS_URS_2023_01/151811231</t>
  </si>
  <si>
    <t>-621178220</t>
  </si>
  <si>
    <t>228,112 "uvažuje se se 100 % výměnou výkopku</t>
  </si>
  <si>
    <t>1982154674</t>
  </si>
  <si>
    <t>228,112*4 "Přepočtené koeficientem množství</t>
  </si>
  <si>
    <t>1466036246</t>
  </si>
  <si>
    <t>228,112*2 "Přepočtené koeficientem množství</t>
  </si>
  <si>
    <t>-406678342</t>
  </si>
  <si>
    <t>174151101</t>
  </si>
  <si>
    <t>Zásyp jam, šachet rýh nebo kolem objektů sypaninou se zhutněním</t>
  </si>
  <si>
    <t>2139659538</t>
  </si>
  <si>
    <t>https://podminky.urs.cz/item/CS_URS_2023_01/174151101</t>
  </si>
  <si>
    <t>(228,112+145*1*0,4+23*0,9*0,4)-55,73-15,47-(3,14*0,112^2*144,6+3,14*0,092^2*4,3+3,14*0,032^2*6,9) "rovná se výkop - dovozené materiály - objem potrubí</t>
  </si>
  <si>
    <t>58344197</t>
  </si>
  <si>
    <t>štěrkodrť frakce 0/63</t>
  </si>
  <si>
    <t>-200063575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</si>
  <si>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</si>
  <si>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</si>
  <si>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1206291118</t>
  </si>
  <si>
    <t>1*0,4*144,6+0,9*0,4*4,3+0,9*0,35*6,9-(3,14*0,112^2*144,6+3,14*0,092^2*4,3+3,14*0,032^2*6,9)</t>
  </si>
  <si>
    <t>58337310</t>
  </si>
  <si>
    <t>štěrkopísek frakce 0/4</t>
  </si>
  <si>
    <t>-1701144789</t>
  </si>
  <si>
    <t>55,73*2 "Přepočtené koeficientem množství</t>
  </si>
  <si>
    <t>205264194</t>
  </si>
  <si>
    <t>"odpad k recyklaci uložený na deponii a zpět" (15,954+100,936)*2</t>
  </si>
  <si>
    <t>"dlažba na deponii" 63,166</t>
  </si>
  <si>
    <t>"odpad na skládku" 6,353</t>
  </si>
  <si>
    <t>1007174718</t>
  </si>
  <si>
    <t>"PVC" 6,353</t>
  </si>
  <si>
    <t>6,353*13 "Přepočtené koeficientem množství</t>
  </si>
  <si>
    <t>-635282582</t>
  </si>
  <si>
    <t>"odpad k recyklaci uložený na deponii a zpět" (15,954+100,936)</t>
  </si>
  <si>
    <t>1953487521</t>
  </si>
  <si>
    <t>Vodorovné konstrukce</t>
  </si>
  <si>
    <t>451572111</t>
  </si>
  <si>
    <t>Lože pod potrubí, stoky a drobné objekty v otevřeném výkopu z kameniva drobného těženého 0 až 4 mm</t>
  </si>
  <si>
    <t>1829550043</t>
  </si>
  <si>
    <t>0,1*1*144,6+0,1*0,9*(4,3+6,9)</t>
  </si>
  <si>
    <t>452313131</t>
  </si>
  <si>
    <t>Podkladní a zajišťovací konstrukce z betonu prostého v otevřeném výkopu bloky pro potrubí z betonu tř. C 12/15</t>
  </si>
  <si>
    <t>-1325529067</t>
  </si>
  <si>
    <t>0,3*0,3*0,3*(14+2)</t>
  </si>
  <si>
    <t>452353101</t>
  </si>
  <si>
    <t>Bednění podkladních a zajišťovacích konstrukcí v otevřeném výkopu bloků pro potrubí</t>
  </si>
  <si>
    <t>-1163648469</t>
  </si>
  <si>
    <t>(14+2)*0,3*0,3*5</t>
  </si>
  <si>
    <t>Trubní vedení</t>
  </si>
  <si>
    <t>851241131</t>
  </si>
  <si>
    <t>Montáž potrubí z trub litinových tlakových hrdlových v otevřeném výkopu s integrovaným těsněním DN 80</t>
  </si>
  <si>
    <t>-236172647</t>
  </si>
  <si>
    <t>55253000</t>
  </si>
  <si>
    <t>trouba vodovodní litinová hrdlová Pz dl 6m DN 80</t>
  </si>
  <si>
    <t>1409917688</t>
  </si>
  <si>
    <t>Poznámka k položce:_x000D_
Potrubí z tvárné litiny  s jednokomorovým hrdlem, povrchová ochrana: vně Zn/Al 400 g/m² + nátěr; uvnitř vysokopecní cementová vystýlka; DN 80, C 100, 6 m, zámkové spoje_x000D_
pro výměnu potrubí odboček_x000D_
ztratné 5%</t>
  </si>
  <si>
    <t>4,3*1,05 "Přepočtené koeficientem množství</t>
  </si>
  <si>
    <t>851261131</t>
  </si>
  <si>
    <t>Montáž potrubí z trub litinových tlakových hrdlových v otevřeném výkopu s integrovaným těsněním DN 100</t>
  </si>
  <si>
    <t>-528493628</t>
  </si>
  <si>
    <t>144,6+6,3+12</t>
  </si>
  <si>
    <t>55253001</t>
  </si>
  <si>
    <t>trouba vodovodní litinová hrdlová Pz dl 6m DN 100</t>
  </si>
  <si>
    <t>-1518017600</t>
  </si>
  <si>
    <t>Poznámka k položce:_x000D_
Potrubí z tvárné litiny  s jednokomorovým hrdlem, povrchová ochrana: vně Zn/Al 400 g/m² + nátěr; uvnitř vysokopecní cementová vystýlka; DN 100, C 100, 6 m, zámkové spoje_x000D_
ztratné 5%_x000D_
bez výměny potrubí 6,3 m (bude použito stávající potrubí, jen bude více zahloubeno) + započtena odbočka 12 m</t>
  </si>
  <si>
    <t>144,6+1</t>
  </si>
  <si>
    <t>145,6*1,05 "Přepočtené koeficientem množství</t>
  </si>
  <si>
    <t>871161211</t>
  </si>
  <si>
    <t>Montáž vodovodního potrubí z plastů v otevřeném výkopu z polyetylenu PE 100 svařovaných elektrotvarovkou SDR 11/PN16 D 32 x 3,0 mm</t>
  </si>
  <si>
    <t>1058275269</t>
  </si>
  <si>
    <t>28613524</t>
  </si>
  <si>
    <t>potrubí třívrstvé PE100 RC SDR11 32x3,0 dl 12m</t>
  </si>
  <si>
    <t>1111763063</t>
  </si>
  <si>
    <t>Poznámka k položce:_x000D_
ztratné 5%_x000D_
pro přepojení domovních přípojek</t>
  </si>
  <si>
    <t>6,9*1,05 "Přepočtené koeficientem množství</t>
  </si>
  <si>
    <t>857373131</t>
  </si>
  <si>
    <t>Montáž litinových tvarovek na potrubí litinovém tlakovém odbočných na potrubí z trub hrdlových v otevřeném výkopu, kanálu nebo v šachtě s integrovaným těsněním DN 300</t>
  </si>
  <si>
    <t>2028229772</t>
  </si>
  <si>
    <t>552585560</t>
  </si>
  <si>
    <t>tvarovka hrdlová s přírubovou odbočkou,A MMA tvárná litina DN300/80</t>
  </si>
  <si>
    <t>963935840</t>
  </si>
  <si>
    <t>Poznámka k položce:_x000D_
k hydrantu</t>
  </si>
  <si>
    <t>857262122</t>
  </si>
  <si>
    <t>Montáž litinových tvarovek na potrubí litinovém tlakovém jednoosých na potrubí z trub přírubových v otevřeném výkopu, kanálu nebo v šachtě do DN 100</t>
  </si>
  <si>
    <t>-8578186</t>
  </si>
  <si>
    <t>552517250</t>
  </si>
  <si>
    <t>příruba slepá šedá litina s epoxidovou ochranou vrstvou DN 100</t>
  </si>
  <si>
    <t>148323409</t>
  </si>
  <si>
    <t>Poznámka k položce:_x000D_
Slepá příruba tvárná litina, DN 100_x000D_
jedna navíc kvůli etapizaci</t>
  </si>
  <si>
    <t>55253893</t>
  </si>
  <si>
    <t>tvarovka přírubová s hrdlem z tvárné litiny,práškový epoxid tl 250µm EU-kus dl 130mm DN 100</t>
  </si>
  <si>
    <t>-659612640</t>
  </si>
  <si>
    <t>55253893.R3</t>
  </si>
  <si>
    <t>Spojka DN 100/100, multitolerační, jištěná proti posunu, hrdlo-hrdlo</t>
  </si>
  <si>
    <t>1879087404</t>
  </si>
  <si>
    <t>55253941</t>
  </si>
  <si>
    <t>koleno hrdlové z tvárné litiny,práškový epoxid tl 250µm MMK-kus DN 100-45°</t>
  </si>
  <si>
    <t>-272217993</t>
  </si>
  <si>
    <t>Poznámka k položce:_x000D_
Koleno 45°, tvárná litina, 1-hrdlové</t>
  </si>
  <si>
    <t>-1893816072</t>
  </si>
  <si>
    <t>Poznámka k položce:_x000D_
Koleno 45°, tvárná litina, 2-hrdlové</t>
  </si>
  <si>
    <t>39</t>
  </si>
  <si>
    <t>55253614.R</t>
  </si>
  <si>
    <t>přechod přírubový,práškový epoxid tl 250µm FFR-kus litinový DN 100/80</t>
  </si>
  <si>
    <t>708899339</t>
  </si>
  <si>
    <t>Poznámka k položce:_x000D_
FFR, přírubová přechodová tvarovka (redukce) 100/80, tvární litina</t>
  </si>
  <si>
    <t>40</t>
  </si>
  <si>
    <t>857264122</t>
  </si>
  <si>
    <t>Montáž litinových tvarovek na potrubí litinovém tlakovém odbočných na potrubí z trub přírubových v otevřeném výkopu, kanálu nebo v šachtě DN 100</t>
  </si>
  <si>
    <t>1034180339</t>
  </si>
  <si>
    <t>41</t>
  </si>
  <si>
    <t>55253516</t>
  </si>
  <si>
    <t>tvarovka přírubová litinová vodovodní s přírubovou odbočkou PN10/16 T-kus DN 100/100</t>
  </si>
  <si>
    <t>-378236739</t>
  </si>
  <si>
    <t>55253515</t>
  </si>
  <si>
    <t>tvarovka přírubová litinová s přírubovou odbočkou,práškový epoxid tl 250µm T-kus DN 100/80</t>
  </si>
  <si>
    <t>-982367955</t>
  </si>
  <si>
    <t>43</t>
  </si>
  <si>
    <t>857242122</t>
  </si>
  <si>
    <t>Montáž litinových tvarovek na potrubí litinovém tlakovém jednoosých na potrubí z trub přírubových v otevřeném výkopu, kanálu nebo v šachtě DN 80</t>
  </si>
  <si>
    <t>-449064939</t>
  </si>
  <si>
    <t>44</t>
  </si>
  <si>
    <t>55254047</t>
  </si>
  <si>
    <t>koleno 90° s patkou přírubové litinové vodovodní N-kus PN10/40 DN 80</t>
  </si>
  <si>
    <t>-1818953799</t>
  </si>
  <si>
    <t>45</t>
  </si>
  <si>
    <t>55251800</t>
  </si>
  <si>
    <t>koleno přírubové s patkou S 2000 pro připojení k hydrantu 80/90mm</t>
  </si>
  <si>
    <t>1208925912</t>
  </si>
  <si>
    <t>Poznámka k položce:_x000D_
Přírubové koleno s patkou tvárná litina PP 90° DN 80</t>
  </si>
  <si>
    <t>46</t>
  </si>
  <si>
    <t>55259730</t>
  </si>
  <si>
    <t>tvarovka vodovodní hrdlová s přírubou E (EU) - základní povrchová úprava kroužek těsnící DN 80 dl 130mm</t>
  </si>
  <si>
    <t>219504160</t>
  </si>
  <si>
    <t>47</t>
  </si>
  <si>
    <t>55252203.R</t>
  </si>
  <si>
    <t>trouba přírubová se základní povrchovou úpravou PN10/16 DN 80 dl 200mm</t>
  </si>
  <si>
    <t>-1692069183</t>
  </si>
  <si>
    <t>48</t>
  </si>
  <si>
    <t>55253893.R1</t>
  </si>
  <si>
    <t>Spojka DN 80/80, multitolerační, jištěná proti posunu, hrdlo-příruba</t>
  </si>
  <si>
    <t>-905937035</t>
  </si>
  <si>
    <t>49</t>
  </si>
  <si>
    <t>55253893.R2</t>
  </si>
  <si>
    <t>Spojka DN 80/80, multitolerační, jištěná proti posunu, hrdlo-hrdlo</t>
  </si>
  <si>
    <t>-206076416</t>
  </si>
  <si>
    <t>50</t>
  </si>
  <si>
    <t>877161110</t>
  </si>
  <si>
    <t>Montáž tvarovek na vodovodním plastovém potrubí z polyetylenu PE 100 elektrotvarovek SDR 11/PN16 kolen 22 st. nebo 45 st. d 32</t>
  </si>
  <si>
    <t>-1985960639</t>
  </si>
  <si>
    <t>Poznámka k položce:_x000D_
pro vyrovnání výškového rozdílu při přepojení přípojek uvažovány 2 ks</t>
  </si>
  <si>
    <t>51</t>
  </si>
  <si>
    <t>28619332.R</t>
  </si>
  <si>
    <t>koleno kanalizační PE-HD 45° D 32mm</t>
  </si>
  <si>
    <t>1638291061</t>
  </si>
  <si>
    <t>52</t>
  </si>
  <si>
    <t>877260330</t>
  </si>
  <si>
    <t>Montáž tvarovek na kanalizačním plastovém potrubí z polypropylenu PP hladkého plnostěnného spojek nebo redukcí do DN 100</t>
  </si>
  <si>
    <t>-387284772</t>
  </si>
  <si>
    <t>Poznámka k položce:_x000D_
pro napojení na stáv. domovní přípojky - přizpůsobeno materiálu a dimenzi přípojky!</t>
  </si>
  <si>
    <t>53</t>
  </si>
  <si>
    <t>63126207</t>
  </si>
  <si>
    <t>spojka svěrná kompozitní redukovaná pro PE potrubí d32-25</t>
  </si>
  <si>
    <t>-517656252</t>
  </si>
  <si>
    <t>54</t>
  </si>
  <si>
    <t>891181112</t>
  </si>
  <si>
    <t>Montáž vodovodních armatur na potrubí šoupátek nebo klapek uzavíracích v otevřeném výkopu nebo v šachtách s osazením zemní soupravy (bez poklopů) DN 40</t>
  </si>
  <si>
    <t>1753816767</t>
  </si>
  <si>
    <t>55</t>
  </si>
  <si>
    <t>42221420</t>
  </si>
  <si>
    <t>-1252050086</t>
  </si>
  <si>
    <t>Poznámka k položce:_x000D_
pro přepojení domovních přípojek - přizpůsobeno materiálu a dimenzi přípojky_x000D_
Šoupě přípojkové 32x5,4" ISO + vnější závit</t>
  </si>
  <si>
    <t>56</t>
  </si>
  <si>
    <t>891241112</t>
  </si>
  <si>
    <t>Montáž vodovodních armatur na potrubí šoupátek nebo klapek uzavíracích v otevřeném výkopu nebo v šachtách s osazením zemní soupravy (bez poklopů) DN 80</t>
  </si>
  <si>
    <t>-1997026138</t>
  </si>
  <si>
    <t>57</t>
  </si>
  <si>
    <t>42221212</t>
  </si>
  <si>
    <t>-1727467118</t>
  </si>
  <si>
    <t>Poznámka k položce:_x000D_
Šoupě přírubové, DN 80, celolitinové, měkce těsnící_x000D_
pro hydranty a odbočky DN 80</t>
  </si>
  <si>
    <t>58</t>
  </si>
  <si>
    <t>891261112</t>
  </si>
  <si>
    <t>Montáž vodovodních armatur na potrubí šoupátek nebo klapek uzavíracích v otevřeném výkopu nebo v šachtách s osazením zemní soupravy (bez poklopů) DN 100</t>
  </si>
  <si>
    <t>394534994</t>
  </si>
  <si>
    <t>59</t>
  </si>
  <si>
    <t>42221117</t>
  </si>
  <si>
    <t>-1345113390</t>
  </si>
  <si>
    <t>Poznámka k položce:_x000D_
Šoupě přírubové, DN 100, celolitinové, měkce těsnící</t>
  </si>
  <si>
    <t>60</t>
  </si>
  <si>
    <t>891247111</t>
  </si>
  <si>
    <t>Montáž vodovodních armatur na potrubí hydrantů podzemních (bez osazení poklopů) DN 80</t>
  </si>
  <si>
    <t>1617412598</t>
  </si>
  <si>
    <t>61</t>
  </si>
  <si>
    <t>42273591</t>
  </si>
  <si>
    <t>-1955255828</t>
  </si>
  <si>
    <t>Poznámka k položce:_x000D_
Hydrant podzemní DN80, PN16, jednočinný, s funkcí kalníku</t>
  </si>
  <si>
    <t>62</t>
  </si>
  <si>
    <t>212752211.R</t>
  </si>
  <si>
    <t>Hydrantová drenáž</t>
  </si>
  <si>
    <t>-479157365</t>
  </si>
  <si>
    <t>63</t>
  </si>
  <si>
    <t>891269111</t>
  </si>
  <si>
    <t>Montáž vodovodních armatur na potrubí navrtávacích pasů s ventilem Jt 1 MPa, na potrubí z trub litinových, ocelových nebo plastických hmot DN 100</t>
  </si>
  <si>
    <t>-35420415</t>
  </si>
  <si>
    <t>64</t>
  </si>
  <si>
    <t>42271414</t>
  </si>
  <si>
    <t>-329943230</t>
  </si>
  <si>
    <t>Poznámka k položce:_x000D_
Navrtávací pas 100/1 a 1/4“ tvárná litina,se závitovým výstupem, elastomer těsnění, nerez šrouby, matice, podložky_x000D_
pro přepojení domovních přípojek - přizpůsobeno materiálu a dimenzi přípojky!</t>
  </si>
  <si>
    <t>65</t>
  </si>
  <si>
    <t>892233122</t>
  </si>
  <si>
    <t>Proplach a dezinfekce vodovodního potrubí DN do 70</t>
  </si>
  <si>
    <t>1311546753</t>
  </si>
  <si>
    <t>6,9</t>
  </si>
  <si>
    <t>66</t>
  </si>
  <si>
    <t>892241111</t>
  </si>
  <si>
    <t>Tlakové zkoušky vodou na potrubí DN do 80</t>
  </si>
  <si>
    <t>-1850294014</t>
  </si>
  <si>
    <t>4,3+6,9" zkouška průchodnotli</t>
  </si>
  <si>
    <t>4,3+6,9" tlaková zkouška</t>
  </si>
  <si>
    <t>67</t>
  </si>
  <si>
    <t>892271111</t>
  </si>
  <si>
    <t>Tlakové zkoušky vodou na potrubí DN 100 nebo 125</t>
  </si>
  <si>
    <t>-137567186</t>
  </si>
  <si>
    <t>163" zkouška průchodnotli</t>
  </si>
  <si>
    <t>163"tlaková zkouška</t>
  </si>
  <si>
    <t>68</t>
  </si>
  <si>
    <t>892273122</t>
  </si>
  <si>
    <t>Proplach a dezinfekce vodovodního potrubí DN od 80 do 125</t>
  </si>
  <si>
    <t>-1620062572</t>
  </si>
  <si>
    <t>144,6+4,3</t>
  </si>
  <si>
    <t>69</t>
  </si>
  <si>
    <t>892312121.R</t>
  </si>
  <si>
    <t>Tlakové zkoušky vzduchem těsnícími vaky ucpávkovými DN 150</t>
  </si>
  <si>
    <t>1286935284</t>
  </si>
  <si>
    <t>Poznámka k položce:_x000D_
včetně utěsnění</t>
  </si>
  <si>
    <t>163+4,3+6,9</t>
  </si>
  <si>
    <t>70</t>
  </si>
  <si>
    <t>892372111</t>
  </si>
  <si>
    <t>Tlakové zkoušky vodou zabezpečení konců potrubí při tlakových zkouškách DN do 300</t>
  </si>
  <si>
    <t>-264076244</t>
  </si>
  <si>
    <t>2+8+2+2+2</t>
  </si>
  <si>
    <t>71</t>
  </si>
  <si>
    <t>899401112</t>
  </si>
  <si>
    <t>Osazení poklopů litinových šoupátkových</t>
  </si>
  <si>
    <t>-1122581564</t>
  </si>
  <si>
    <t>72</t>
  </si>
  <si>
    <t>42291352</t>
  </si>
  <si>
    <t>-1504380864</t>
  </si>
  <si>
    <t>Poznámka k položce:_x000D_
Uliční poklop šoupátkový, plovoucí s bajenotovým napojením, samonivelační</t>
  </si>
  <si>
    <t>73</t>
  </si>
  <si>
    <t>562306360.R</t>
  </si>
  <si>
    <t>-902422752</t>
  </si>
  <si>
    <t>74</t>
  </si>
  <si>
    <t>722219191</t>
  </si>
  <si>
    <t>Armatury přírubové montáž zemních souprav ostatních typů</t>
  </si>
  <si>
    <t>369230060</t>
  </si>
  <si>
    <t>75</t>
  </si>
  <si>
    <t>42291079</t>
  </si>
  <si>
    <t>1860662324</t>
  </si>
  <si>
    <t>Poznámka k položce:_x000D_
pro hydranty</t>
  </si>
  <si>
    <t>76</t>
  </si>
  <si>
    <t>42291080</t>
  </si>
  <si>
    <t>1459338828</t>
  </si>
  <si>
    <t>77</t>
  </si>
  <si>
    <t>422910570.R</t>
  </si>
  <si>
    <t>193418300</t>
  </si>
  <si>
    <t>Poznámka k položce:_x000D_
Zemní souprava teleskopická šoupátková pro š DN 32 - 63; 1,4 - 1,8 m_x000D_
pro přepojení domovních přípojek - přizpůsobeno materiálu a dimenzi přípojky!</t>
  </si>
  <si>
    <t>78</t>
  </si>
  <si>
    <t>899401113</t>
  </si>
  <si>
    <t>Osazení poklopů litinových hydrantových</t>
  </si>
  <si>
    <t>-748226124</t>
  </si>
  <si>
    <t>79</t>
  </si>
  <si>
    <t>42291452</t>
  </si>
  <si>
    <t>679788502</t>
  </si>
  <si>
    <t>80</t>
  </si>
  <si>
    <t>562306380.R</t>
  </si>
  <si>
    <t>1401628709</t>
  </si>
  <si>
    <t>81</t>
  </si>
  <si>
    <t>899722113</t>
  </si>
  <si>
    <t>Krytí potrubí z plastů výstražnou fólií z PVC šířky 34cm</t>
  </si>
  <si>
    <t>1984482252</t>
  </si>
  <si>
    <t>Poznámka k položce:_x000D_
bílá barva, nápis: VODOVOD</t>
  </si>
  <si>
    <t>133</t>
  </si>
  <si>
    <t>133*1,1 "Přepočtené koeficientem množství</t>
  </si>
  <si>
    <t>82</t>
  </si>
  <si>
    <t>871275811</t>
  </si>
  <si>
    <t>Bourání stávajícího potrubí z PVC nebo PP DN 150</t>
  </si>
  <si>
    <t>-1367633459</t>
  </si>
  <si>
    <t>https://podminky.urs.cz/item/CS_URS_2023_01/871275811</t>
  </si>
  <si>
    <t>Poznámka k položce:_x000D_
včetně armatur</t>
  </si>
  <si>
    <t>83</t>
  </si>
  <si>
    <t>850311811</t>
  </si>
  <si>
    <t>Bourání stávajícího potrubí z trub litinových DN 150</t>
  </si>
  <si>
    <t>391736130</t>
  </si>
  <si>
    <t>https://podminky.urs.cz/item/CS_URS_2023_01/850311811</t>
  </si>
  <si>
    <t>133+4,3+6,3</t>
  </si>
  <si>
    <t>84</t>
  </si>
  <si>
    <t>919735111</t>
  </si>
  <si>
    <t>Řezání stávajícího živičného krytu hl do 50 mm</t>
  </si>
  <si>
    <t>1973317113</t>
  </si>
  <si>
    <t>https://podminky.urs.cz/item/CS_URS_2023_01/919735111</t>
  </si>
  <si>
    <t>"vedení" 162,8*1+6</t>
  </si>
  <si>
    <t>85</t>
  </si>
  <si>
    <t>998273102</t>
  </si>
  <si>
    <t>Přesun hmot pro trubní vedení hloubené z trub litinových pro vodovody nebo kanalizace v otevřeném výkopu dopravní vzdálenost do 15 m</t>
  </si>
  <si>
    <t>565940318</t>
  </si>
  <si>
    <t>86</t>
  </si>
  <si>
    <t>998273124</t>
  </si>
  <si>
    <t>Přesun hmot pro trubní vedení hloubené z trub litinových Příplatek k cenám za zvětšený přesun přes vymezenou největší dopravní vzdálenost do 500 m</t>
  </si>
  <si>
    <t>-863718770</t>
  </si>
  <si>
    <t>VRN</t>
  </si>
  <si>
    <t>Vedlejší rozpočtové náklady</t>
  </si>
  <si>
    <t>VRN3</t>
  </si>
  <si>
    <t>Zařízení staveniště</t>
  </si>
  <si>
    <t>87</t>
  </si>
  <si>
    <t>034503000</t>
  </si>
  <si>
    <t xml:space="preserve">Informační tabulka „hydrant“ na OC trubce Ø40, dl. 2000 mm v betonové patce_x000D_
</t>
  </si>
  <si>
    <t>kpl</t>
  </si>
  <si>
    <t>1024</t>
  </si>
  <si>
    <t>1981893696</t>
  </si>
  <si>
    <t>88</t>
  </si>
  <si>
    <t>044002000</t>
  </si>
  <si>
    <t>Revize</t>
  </si>
  <si>
    <t>2042099517</t>
  </si>
  <si>
    <t>Poznámka k položce:_x000D_
- hydrantů</t>
  </si>
  <si>
    <t>VRN4</t>
  </si>
  <si>
    <t>Inženýrská činnost</t>
  </si>
  <si>
    <t>89</t>
  </si>
  <si>
    <t>043134000</t>
  </si>
  <si>
    <t>Zkoušky zatěžovací</t>
  </si>
  <si>
    <t>kpl…</t>
  </si>
  <si>
    <t>-851089329</t>
  </si>
  <si>
    <t>https://podminky.urs.cz/item/CS_URS_2023_01/043134000</t>
  </si>
  <si>
    <t>Poznámka k položce:_x000D_
- statická zatěžovací zklouška k prokázání stupně zhutnění zásypů výkopů po 50 m - 3 úseky_x000D_
- statická zatěžovací zkouška zemní pláně - 3 úseky</t>
  </si>
  <si>
    <t>90</t>
  </si>
  <si>
    <t>043194000</t>
  </si>
  <si>
    <t>Ostatní zkoušky</t>
  </si>
  <si>
    <t>-1181704789</t>
  </si>
  <si>
    <t>https://podminky.urs.cz/item/CS_URS_2023_01/043194000</t>
  </si>
  <si>
    <t>Poznámka k položce:_x000D_
- zkouška funkčnosti hydrantů</t>
  </si>
  <si>
    <t>91</t>
  </si>
  <si>
    <t>043203003</t>
  </si>
  <si>
    <t>Rozbory celkem</t>
  </si>
  <si>
    <t>178338308</t>
  </si>
  <si>
    <t>https://podminky.urs.cz/item/CS_URS_2023_01/043203003</t>
  </si>
  <si>
    <t>Poznámka k položce:_x000D_
- laboratorní anylýzy vzorků vody - 2x zkrácený rozbor</t>
  </si>
  <si>
    <t>VRN5</t>
  </si>
  <si>
    <t>Finanční náklady</t>
  </si>
  <si>
    <t>92</t>
  </si>
  <si>
    <t>050001000</t>
  </si>
  <si>
    <t>-1637374149</t>
  </si>
  <si>
    <t>https://podminky.urs.cz/item/CS_URS_2023_01/050001000</t>
  </si>
  <si>
    <t>Poznámka k položce:_x000D_
- poplatky správci za ušlé vodné a stočné, _x000D_
- asistence správce při realizaci, _x000D__x000D_
- náhradní zásobování vodou</t>
  </si>
  <si>
    <t xml:space="preserve"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 </t>
  </si>
  <si>
    <t xml:space="preserve">      997 - Přesun sutě</t>
  </si>
  <si>
    <t>1049198655</t>
  </si>
  <si>
    <t>"vedení" (228+2)*1,3+(14+2)*1+(22+22)*1</t>
  </si>
  <si>
    <t>-453097450</t>
  </si>
  <si>
    <t>-1067796445</t>
  </si>
  <si>
    <t>985921900</t>
  </si>
  <si>
    <t>611979327</t>
  </si>
  <si>
    <t>131151202</t>
  </si>
  <si>
    <t>Hloubení jam zapažených v hornině třídy těžitelnosti I skupiny 1 a 2 objem do 50 m3 strojně</t>
  </si>
  <si>
    <t>-2033396323</t>
  </si>
  <si>
    <t>https://podminky.urs.cz/item/CS_URS_2023_01/131151202</t>
  </si>
  <si>
    <t>(1,8+2)*(1,8+1)*2,5-1,3*1,3*2,5 "pro šachtu ŠS1</t>
  </si>
  <si>
    <t>131251201</t>
  </si>
  <si>
    <t>Hloubení jam zapažených v hornině třídy těžitelnosti I skupiny 3 objem do 20 m3 strojně</t>
  </si>
  <si>
    <t>-1406436106</t>
  </si>
  <si>
    <t>https://podminky.urs.cz/item/CS_URS_2023_01/131251201</t>
  </si>
  <si>
    <t>(1,8+2)*(1,8+1)*0,61-1,3*1,3*0,61 "od 2,5 m hloubky</t>
  </si>
  <si>
    <t>132154205</t>
  </si>
  <si>
    <t>Hloubení zapažených rýh š do 2000 mm v hornině třídy těžitelnosti I skupiny 1 a 2 objem do 1000 m3</t>
  </si>
  <si>
    <t>1411567233</t>
  </si>
  <si>
    <t>https://podminky.urs.cz/item/CS_URS_2023_01/132154205</t>
  </si>
  <si>
    <t>Poznámka k položce:_x000D_
ubvažováno bez 40 cm stávající vrstvy vozovky</t>
  </si>
  <si>
    <t>450*1,3 "z původního terénu, plocha z podélného profilu*šíře 1,3 m (1200+100mm pažení)</t>
  </si>
  <si>
    <t>23*1+(13+9+1)*1*(2,5-0,4) "z původního terénu, plocha z podélného profilu*šíře 1m (900+100mm pažení)</t>
  </si>
  <si>
    <t>132254203</t>
  </si>
  <si>
    <t>Hloubení zapažených rýh š do 2000 mm v hornině třídy těžitelnosti I skupiny 3 objem do 100 m3</t>
  </si>
  <si>
    <t>742928155</t>
  </si>
  <si>
    <t>https://podminky.urs.cz/item/CS_URS_2023_01/132254203</t>
  </si>
  <si>
    <t>51,8*1,3 "od 2,5 m hloubky</t>
  </si>
  <si>
    <t>139001101</t>
  </si>
  <si>
    <t>Příplatek za ztížení vykopávky v blízkosti podzemního vedení</t>
  </si>
  <si>
    <t>-1597105568</t>
  </si>
  <si>
    <t>https://podminky.urs.cz/item/CS_URS_2023_01/139001101</t>
  </si>
  <si>
    <t>1,3*2,8*12 "křížení se stáv. IS - 12x</t>
  </si>
  <si>
    <t>-1341246779</t>
  </si>
  <si>
    <t>587,8*2+28,6*2+2*2,8*2 "vše v pažení  (příprava + šachty + vejčitá stoka) v jednom výkopu s hlavní větví</t>
  </si>
  <si>
    <t>-1849821510</t>
  </si>
  <si>
    <t>872119810</t>
  </si>
  <si>
    <t>22,375+5,46+748,4+67,34 "uvažuje se se 100 % výměnou výkopku</t>
  </si>
  <si>
    <t>2101948673</t>
  </si>
  <si>
    <t>Poznámka k položce:_x000D_
Skládka Michalovice (cca 14km)</t>
  </si>
  <si>
    <t>843,575*4 "Přepočtené koeficientem množství</t>
  </si>
  <si>
    <t>-927006953</t>
  </si>
  <si>
    <t>22,375+5,46+748,4+67,34 "uvažováno se 100% výměnou výkopku</t>
  </si>
  <si>
    <t>843,575*2 "Přepočtené koeficientem množství</t>
  </si>
  <si>
    <t>280487999</t>
  </si>
  <si>
    <t>-490735355</t>
  </si>
  <si>
    <t>(67,34+656,3+5,46+22,375+228*1,3*0,4+14*1*0,4+22*1*0,4)-(144,216+2,998+76,473)-((3,14*0,3*0,3*208,7)+(3,14*0,15*0,15*35)+(7*3,14*0,62*0,62*3,5))</t>
  </si>
  <si>
    <t>1891600834</t>
  </si>
  <si>
    <t>569,725*2 "Přepočtené koeficientem množství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</si>
  <si>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</si>
  <si>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</si>
  <si>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-1822183058</t>
  </si>
  <si>
    <t>0,7*1,3*(200,4+4,5+3,8)+0,45*1*(11,8+0,6+0,6+13+9)-3,14*0,3^2*(200,4+4,5+3,8)-3,14*0,15^2*(11,8+0,6+0,6+13+9)</t>
  </si>
  <si>
    <t>-193960019</t>
  </si>
  <si>
    <t>144,216*2 "Přepočtené koeficientem množství</t>
  </si>
  <si>
    <t>451573111</t>
  </si>
  <si>
    <t>Lože pod potrubí otevřený výkop ze štěrkopísku</t>
  </si>
  <si>
    <t>-509952525</t>
  </si>
  <si>
    <t>https://podminky.urs.cz/item/CS_URS_2023_01/451573111</t>
  </si>
  <si>
    <t>0,25*1,3*(3,8+4,5)+0,25*1*(0,6+0,6)</t>
  </si>
  <si>
    <t>452311131</t>
  </si>
  <si>
    <t>Podkladní a zajišťovací konstrukce z betonu prostého v otevřeném výkopu desky pod potrubí, stoky a drobné objekty z betonu tř. C 12/15</t>
  </si>
  <si>
    <t>1072161082</t>
  </si>
  <si>
    <t>0,25*1,3*(11,8+200,4)+0,25*1*(13+9) "pod potrubí</t>
  </si>
  <si>
    <t>3,14*0,73*0,73*0,2*(5+1) "pod šachtu</t>
  </si>
  <si>
    <t>452386111</t>
  </si>
  <si>
    <t>Vyrovnávací prstence z betonu prostého tř. C 25/30 v do 100 mm</t>
  </si>
  <si>
    <t>987653331</t>
  </si>
  <si>
    <t>https://podminky.urs.cz/item/CS_URS_2023_01/452386111</t>
  </si>
  <si>
    <t>Poznámka k položce:_x000D_
jednokomponentní malta s vysokou počáteční pevností</t>
  </si>
  <si>
    <t>-1133083441</t>
  </si>
  <si>
    <t>"odpad k recyklaci uložený na deponii a zpět" (35,182+222,58)*2</t>
  </si>
  <si>
    <t>"dlažba na deponii" 139,292</t>
  </si>
  <si>
    <t>"odpad na skládku" 10,26+150,5+0,252+42,24+21+0,062+0,1</t>
  </si>
  <si>
    <t>-122632698</t>
  </si>
  <si>
    <t>Poznámka k položce:_x000D_
SkládkavMichalovice (cca 14km)</t>
  </si>
  <si>
    <t>224,414*13 "Přepočtené koeficientem množství</t>
  </si>
  <si>
    <t>-555826402</t>
  </si>
  <si>
    <t>"odpad k recyklaci uložený na deponii a zpět" (35,182+222,58)</t>
  </si>
  <si>
    <t>1914547718</t>
  </si>
  <si>
    <t>0,062+0,1</t>
  </si>
  <si>
    <t>997013601</t>
  </si>
  <si>
    <t>Poplatek za uložení na skládce (skládkovné) stavebního odpadu betonového kód odpadu 17 01 01</t>
  </si>
  <si>
    <t>-454134102</t>
  </si>
  <si>
    <t>https://podminky.urs.cz/item/CS_URS_2023_01/997013601</t>
  </si>
  <si>
    <t>10,26+150,5+0,252</t>
  </si>
  <si>
    <t>997013602</t>
  </si>
  <si>
    <t>Poplatek za uložení na skládce (skládkovné) stavebního odpadu železobetonového kód odpadu 17 01 01</t>
  </si>
  <si>
    <t>1225273687</t>
  </si>
  <si>
    <t>https://podminky.urs.cz/item/CS_URS_2023_01/997013602</t>
  </si>
  <si>
    <t>42,24+21</t>
  </si>
  <si>
    <t>810351811</t>
  </si>
  <si>
    <t>Bourání stávajícího potrubí z betonu DN do 200</t>
  </si>
  <si>
    <t>-745141768</t>
  </si>
  <si>
    <t>https://podminky.urs.cz/item/CS_URS_2023_01/810351811</t>
  </si>
  <si>
    <t>Poznámka k položce:_x000D_
stávající dom. přípojky</t>
  </si>
  <si>
    <t>810441811</t>
  </si>
  <si>
    <t>Bourání stávajícího potrubí z betonu DN přes 400 do 600</t>
  </si>
  <si>
    <t>-1099027991</t>
  </si>
  <si>
    <t>https://podminky.urs.cz/item/CS_URS_2023_01/810441811</t>
  </si>
  <si>
    <t>Poznámka k položce:_x000D_
stávající potrubí</t>
  </si>
  <si>
    <t>831352121</t>
  </si>
  <si>
    <t>Montáž potrubí z trub kameninových hrdlových s integrovaným těsněním v otevřeném výkopu ve sklonu do 20 % DN 200</t>
  </si>
  <si>
    <t>-220867708</t>
  </si>
  <si>
    <t>Poznámka k položce:_x000D_
pro přepojení domovních přípojek - přizpůsobeno materiálu a dimenzi přípojky!</t>
  </si>
  <si>
    <t>13+9</t>
  </si>
  <si>
    <t>59710633</t>
  </si>
  <si>
    <t>trouba kameninová glazovaná DN 200 dl 1,00m spojovací systém F</t>
  </si>
  <si>
    <t>-2051964501</t>
  </si>
  <si>
    <t>13*1,015 "Přepočtené koeficientem množství</t>
  </si>
  <si>
    <t>59710676</t>
  </si>
  <si>
    <t>trouba kameninová glazovaná DN 200 dl 1,50m spojovací systém F</t>
  </si>
  <si>
    <t>1264305941</t>
  </si>
  <si>
    <t>9*1,015 "Přepočtené koeficientem množství</t>
  </si>
  <si>
    <t>831362121</t>
  </si>
  <si>
    <t>Montáž potrubí z trub kameninových hrdlových s integrovaným těsněním v otevřeném výkopu ve sklonu do 20 % DN 250</t>
  </si>
  <si>
    <t>-677227057</t>
  </si>
  <si>
    <t>11,8+0,6+0,6</t>
  </si>
  <si>
    <t>59710705</t>
  </si>
  <si>
    <t>trouba kameninová glazovaná DN 250 dl 2,50m spojovací systém C Třída 240</t>
  </si>
  <si>
    <t>1364060840</t>
  </si>
  <si>
    <t>11,8*1,015 "Přepočtené koeficientem množství</t>
  </si>
  <si>
    <t>59710876</t>
  </si>
  <si>
    <t>trouba kameninová glazovaná zkrácená bez hrdla DN 250 dl 60(75)cm třída 160 spojovací systém C</t>
  </si>
  <si>
    <t>528230524</t>
  </si>
  <si>
    <t>1*1,015 "Přepočtené koeficientem množství</t>
  </si>
  <si>
    <t>59710846</t>
  </si>
  <si>
    <t>trouba kameninová glazovaná zkrácená DN 250 dl 60(75)cm třída 160 spojovací systém C</t>
  </si>
  <si>
    <t>-196676710</t>
  </si>
  <si>
    <t>831422121</t>
  </si>
  <si>
    <t>Montáž potrubí z trub kameninových hrdlových s integrovaným těsněním v otevřeném výkopu ve sklonu do 20 % DN 500</t>
  </si>
  <si>
    <t>-2052848406</t>
  </si>
  <si>
    <t>200,4+4,5+3,8</t>
  </si>
  <si>
    <t>59710709</t>
  </si>
  <si>
    <t>trouba kameninová glazovaná DN 500 dl 2,50m spojovací systém C Třída 160</t>
  </si>
  <si>
    <t>-1536201143</t>
  </si>
  <si>
    <t>200,4*1,015 "Přepočtené koeficientem množství</t>
  </si>
  <si>
    <t>59710857</t>
  </si>
  <si>
    <t>trouba kameninová glazovaná zkrácená DN 500 dl 60(75)cm třída 160 spojovací systém C</t>
  </si>
  <si>
    <t>-1148470786</t>
  </si>
  <si>
    <t>6*1,015 "Přepočtené koeficientem množství</t>
  </si>
  <si>
    <t>837352221</t>
  </si>
  <si>
    <t>Montáž kameninových tvarovek na potrubí z trub kameninových v otevřeném výkopu s integrovaným těsněním jednoosých DN 200</t>
  </si>
  <si>
    <t>151926118</t>
  </si>
  <si>
    <t>16+16+9</t>
  </si>
  <si>
    <t>59710987</t>
  </si>
  <si>
    <t>koleno kameninové glazované DN 200 45° spojovací systém F tř. 240</t>
  </si>
  <si>
    <t>1568405457</t>
  </si>
  <si>
    <t>28611530.R</t>
  </si>
  <si>
    <t>přechod kanalizační KG kamenina-beton DN 200</t>
  </si>
  <si>
    <t>640405237</t>
  </si>
  <si>
    <t>890311851</t>
  </si>
  <si>
    <t>Bourání šachet ze ŽB strojně obestavěného prostoru do 1,5 m3</t>
  </si>
  <si>
    <t>372456148</t>
  </si>
  <si>
    <t>https://podminky.urs.cz/item/CS_URS_2023_01/890311851</t>
  </si>
  <si>
    <t>Poznámka k položce:_x000D_
demontáž stávajících UV</t>
  </si>
  <si>
    <t>890331851</t>
  </si>
  <si>
    <t>Bourání šachet ze ŽB strojně obestavěného prostoru přes 1,5 do 3 m3</t>
  </si>
  <si>
    <t>1345224907</t>
  </si>
  <si>
    <t>https://podminky.urs.cz/item/CS_URS_2023_01/890331851</t>
  </si>
  <si>
    <t>Poznámka k položce:_x000D_
demontáž stávajících revizních šachet</t>
  </si>
  <si>
    <t>894410101</t>
  </si>
  <si>
    <t>Osazení betonových dílců pro kanalizační šachty DN 1000 šachtové dno výšky 600 mm</t>
  </si>
  <si>
    <t>1020015877</t>
  </si>
  <si>
    <t>https://podminky.urs.cz/item/CS_URS_2023_01/894410101</t>
  </si>
  <si>
    <t>Poznámka k položce:_x000D_
Větev A2</t>
  </si>
  <si>
    <t>59224064</t>
  </si>
  <si>
    <t>dno betonové šachtové kulaté DN 1000x500, 100x65x15cm</t>
  </si>
  <si>
    <t>1399932545</t>
  </si>
  <si>
    <t>Poznámka k položce:_x000D_
čedičová výstelka</t>
  </si>
  <si>
    <t>894410103</t>
  </si>
  <si>
    <t>Osazení betonových dílců pro kanalizační šachty DN 1000 šachtové dno výšky 1000 mm</t>
  </si>
  <si>
    <t>1638866015</t>
  </si>
  <si>
    <t>https://podminky.urs.cz/item/CS_URS_2023_01/894410103</t>
  </si>
  <si>
    <t>59224063</t>
  </si>
  <si>
    <t>dno betonové šachtové kulaté DN 1000x1000, 100x115x15cm</t>
  </si>
  <si>
    <t>1573924889</t>
  </si>
  <si>
    <t>894410211</t>
  </si>
  <si>
    <t>Osazení betonových dílců pro kanalizační šachty DN 1000 skruž rovná výšky 250 mm</t>
  </si>
  <si>
    <t>-502479652</t>
  </si>
  <si>
    <t>https://podminky.urs.cz/item/CS_URS_2023_01/894410211</t>
  </si>
  <si>
    <t>59224416</t>
  </si>
  <si>
    <t>skruž betonové šachty DN 1000 kanalizační 100x25x10cm, stupadla poplastovaná</t>
  </si>
  <si>
    <t>-1322545934</t>
  </si>
  <si>
    <t>894410212</t>
  </si>
  <si>
    <t>Osazení betonových dílců pro kanalizační šachty DN 1000 skruž rovná výšky 500 mm</t>
  </si>
  <si>
    <t>1042609197</t>
  </si>
  <si>
    <t>https://podminky.urs.cz/item/CS_URS_2023_01/894410212</t>
  </si>
  <si>
    <t>59224418</t>
  </si>
  <si>
    <t>skruž betonové šachty DN 1000 kanalizační 100x50x10cm, stupadla poplastovaná</t>
  </si>
  <si>
    <t>591673461</t>
  </si>
  <si>
    <t>59224184</t>
  </si>
  <si>
    <t>prstenec šachtový vyrovnávací betonový 625x120x40mm</t>
  </si>
  <si>
    <t>828111243</t>
  </si>
  <si>
    <t>59224185</t>
  </si>
  <si>
    <t>prstenec šachtový vyrovnávací betonový 625x120x60mm</t>
  </si>
  <si>
    <t>2048048281</t>
  </si>
  <si>
    <t>59224187</t>
  </si>
  <si>
    <t>prstenec šachtový vyrovnávací betonový 625x120x100mm</t>
  </si>
  <si>
    <t>1056955137</t>
  </si>
  <si>
    <t>59224188</t>
  </si>
  <si>
    <t>prstenec šachtový vyrovnávací betonový 625x120x120mm</t>
  </si>
  <si>
    <t>-1119597312</t>
  </si>
  <si>
    <t>894410232</t>
  </si>
  <si>
    <t>Osazení betonových dílců pro kanalizační šachty DN 1000 skruž přechodová (konus)</t>
  </si>
  <si>
    <t>-588458540</t>
  </si>
  <si>
    <t>https://podminky.urs.cz/item/CS_URS_2023_01/894410232</t>
  </si>
  <si>
    <t>59224312</t>
  </si>
  <si>
    <t>kónus šachetní betonový kapsové plastové stupadlo 100x62,5x58cm</t>
  </si>
  <si>
    <t>1690382147</t>
  </si>
  <si>
    <t>894703021</t>
  </si>
  <si>
    <t>Dlažba šachet kruhových ze stokových desek</t>
  </si>
  <si>
    <t>-1115159950</t>
  </si>
  <si>
    <t>https://podminky.urs.cz/item/CS_URS_2023_01/894703021</t>
  </si>
  <si>
    <t>"čedičová výstelka" 3,14*0,5*0,5*7</t>
  </si>
  <si>
    <t>1244041911</t>
  </si>
  <si>
    <t>"vedení" (228*2+2*1,3)+(14*2+2*1)+(22*2)+22*1</t>
  </si>
  <si>
    <t>953171004</t>
  </si>
  <si>
    <t>Osazování kovových předmětů poklopů litinových nebo ocelových včetně rámů, hmotnosti přes 150 kg</t>
  </si>
  <si>
    <t>2140648925</t>
  </si>
  <si>
    <t>28659068</t>
  </si>
  <si>
    <t>adaptér plastový kruhový pro samonivelační poklopy DN 635</t>
  </si>
  <si>
    <t>-17429109</t>
  </si>
  <si>
    <t>28661935</t>
  </si>
  <si>
    <t>poklop šachtový litinový DN 600 pro třídu zatížení D400</t>
  </si>
  <si>
    <t>1918453200</t>
  </si>
  <si>
    <t>998275101</t>
  </si>
  <si>
    <t>Přesun hmot pro trubní vedení hloubené z trub kameninových pro kanalizace v otevřeném výkopu dopravní vzdálenost do 15 m</t>
  </si>
  <si>
    <t>1893484114</t>
  </si>
  <si>
    <t>998275124</t>
  </si>
  <si>
    <t>Přesun hmot pro trubní vedení hloubené z trub kameninových Příplatek k cenám za zvětšený přesun přes vymezenou největší dopravní vzdálenost do 500 m</t>
  </si>
  <si>
    <t>1568783799</t>
  </si>
  <si>
    <t>892351111</t>
  </si>
  <si>
    <t>Tlakové zkoušky vodou na potrubí DN 150 nebo 200</t>
  </si>
  <si>
    <t>-240781057</t>
  </si>
  <si>
    <t>11,8+0,6+0,6+13+9</t>
  </si>
  <si>
    <t>892421111</t>
  </si>
  <si>
    <t>Tlakové zkoušky vodou na potrubí DN 400 nebo 500</t>
  </si>
  <si>
    <t>1859226270</t>
  </si>
  <si>
    <t>4,5+3,8+200,4</t>
  </si>
  <si>
    <t>892442111</t>
  </si>
  <si>
    <t>Tlakové zkoušky vodou zabezpečení konců potrubí při tlakových zkouškách DN přes 300 do 600</t>
  </si>
  <si>
    <t>-289035618</t>
  </si>
  <si>
    <t>857789365</t>
  </si>
  <si>
    <t>-200328041</t>
  </si>
  <si>
    <t>Poznámka k položce:_x000D_
- statická zatěžovací zkouška k prokázání stupně zhutnění zásypů výkopů po 50 m - 6 úseků_x000D_
- statická zatěžovací zkouška zemní pláně po jednotlivých úsecích - 6 úseků</t>
  </si>
  <si>
    <t>043144000</t>
  </si>
  <si>
    <t>Zkoušky těsnosti</t>
  </si>
  <si>
    <t>1134178844</t>
  </si>
  <si>
    <t>https://podminky.urs.cz/item/CS_URS_2023_01/043144000</t>
  </si>
  <si>
    <t>Poznámka k položce:_x000D_
- zkouška těsnosti šachet</t>
  </si>
  <si>
    <t>42280756</t>
  </si>
  <si>
    <t>Poznámka k položce:_x000D_
- kamerová zkouška s vyhotovením protokolu a výškového profilu (před uvedením do provozu a před koncem záruky)_x000D_
- zkouška betonové směsi - 6 ks</t>
  </si>
  <si>
    <t>043203000</t>
  </si>
  <si>
    <t>Měření, monitoring, rozbory bez rozlišení - kamerová zkouška</t>
  </si>
  <si>
    <t>-1236817798</t>
  </si>
  <si>
    <t>https://podminky.urs.cz/item/CS_URS_2023_01/043203000</t>
  </si>
  <si>
    <t>Poznámka k položce:_x000D_
Kamerová zkouška s vyhotovením protokolu a výškového profilu (před uvedením do provozu a před koncem záruky)</t>
  </si>
  <si>
    <t>1718457802</t>
  </si>
  <si>
    <t>Poznámka k položce:_x000D_
- provizorní propojení nového a starého úseku po skončení směny (včetně provizorního zaslepení odtoku šachty) - celkem 6 úseků  - 38,1; 41,4; 49,1; 41,8; 44,0; 14 m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</si>
  <si>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</si>
  <si>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 xml:space="preserve">    VRN1 - Průzkumné, geodetické a projektové práce</t>
  </si>
  <si>
    <t xml:space="preserve">    VRN2 - Příprava staveniště</t>
  </si>
  <si>
    <t xml:space="preserve">    VRN7 - Provozní vlivy</t>
  </si>
  <si>
    <t xml:space="preserve">    VRN9 - Ostatní náklady</t>
  </si>
  <si>
    <t>Čištění vozovek splachováním vodou povrchu podkladu nebo krytu živičného, betonového nebo dlážděného</t>
  </si>
  <si>
    <t>94609870</t>
  </si>
  <si>
    <t>Poznámka k položce:_x000D_
Čištění bude prováděno při znečištění přiléhlých komunikací.</t>
  </si>
  <si>
    <t>VRN1</t>
  </si>
  <si>
    <t>Průzkumné, geodetické a projektové práce</t>
  </si>
  <si>
    <t>010001000.R1</t>
  </si>
  <si>
    <t>Průzkumné práce - náklady na geotechnický, hydrogeologický průzkum</t>
  </si>
  <si>
    <t>-167293395</t>
  </si>
  <si>
    <t>Poznámka k položce:_x000D_
Součástí položky je zejména:_x000D_
- náklady na geotechnický, hydrogeologický průzkum.</t>
  </si>
  <si>
    <t>010001000.R2</t>
  </si>
  <si>
    <t xml:space="preserve">Průzkumné práce - náklady korozní průzkum </t>
  </si>
  <si>
    <t>415461252</t>
  </si>
  <si>
    <t>Poznámka k položce:_x000D_
Součástí položky je zejména:_x000D_
- náklady korozní průzkum.</t>
  </si>
  <si>
    <t>010001000.R3</t>
  </si>
  <si>
    <t>Průzkumné práce - náklady na geotechnicý průzkum materiálových nalezišť (zemníků)</t>
  </si>
  <si>
    <t>-2145222097</t>
  </si>
  <si>
    <t>Poznámka k položce:_x000D_
Součástí položky je zejména:_x000D_
- náklady na geotechnicý průzkum materiálových nalezišť (zemníků).</t>
  </si>
  <si>
    <t>011303000</t>
  </si>
  <si>
    <t>Archeologická činnost bez rozlišení</t>
  </si>
  <si>
    <t>2042542494</t>
  </si>
  <si>
    <t>Poznámka k položce:_x000D_
Součástí položky je zejména:_x000D_
- náklady na archelogický průzkum.</t>
  </si>
  <si>
    <t>012103000</t>
  </si>
  <si>
    <t xml:space="preserve">Geodetické práce před výstavbou </t>
  </si>
  <si>
    <t>-474314951</t>
  </si>
  <si>
    <t>Poznámka k položce:_x000D_
Veškeré geodetické činnosti spojené s vytýčením stavebních objektů, inženýrských objektů a inženýrských sítí (vč. úhrady za jejich vytýčení). Geodetické vytýčení staveniště v terénu před zahájením stavebních prací (směrově, výškově).</t>
  </si>
  <si>
    <t>012203000</t>
  </si>
  <si>
    <t>Geodetické práce při provádění stavby</t>
  </si>
  <si>
    <t>-528068957</t>
  </si>
  <si>
    <t>Poznámka k položce:_x000D_
Veškeré geodetické činnosti spojené s vytýčením stavebních objektů, inženýrských objektů a inženýrských sítí při provádění stavby. Včetně zjištění stavu výškových poloh stávajících inženýrských sítí.</t>
  </si>
  <si>
    <t>012303000</t>
  </si>
  <si>
    <t xml:space="preserve">Geodetické práce po výstavbě </t>
  </si>
  <si>
    <t>1720369176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</si>
  <si>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(Microstation). Výstupy za jednotlivé sítě budou v samostatných souborech (různí spráci sítí jednotlivých sítí) + ke každé síti bude ještě tištěný formát ve 3 paré.</t>
  </si>
  <si>
    <t>012403000</t>
  </si>
  <si>
    <t>Kartografické práce</t>
  </si>
  <si>
    <t>-1900739702</t>
  </si>
  <si>
    <t>Poznámka k položce:_x000D_
Vypracování geometrického plánu pro katastrální úřad.</t>
  </si>
  <si>
    <t>013254000</t>
  </si>
  <si>
    <t>Dokumentace skutečného provedení stavby</t>
  </si>
  <si>
    <t>-1331098435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</si>
  <si>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</si>
  <si>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013274000</t>
  </si>
  <si>
    <t>Pasportizace objektu před započetím prací</t>
  </si>
  <si>
    <t>-1644051544</t>
  </si>
  <si>
    <t>Poznámka k položce:_x000D_
Před zahájením stavby provede zhotovitel pasportizaci nemovitostí, vč. fotografické dokumentace.</t>
  </si>
  <si>
    <t>013294000</t>
  </si>
  <si>
    <t>Ostatní dokumentace doklady pro kolaudaci</t>
  </si>
  <si>
    <t>2028856335</t>
  </si>
  <si>
    <t>Poznámka k položce:_x000D_
Veškeré jiné administrativní a správní úkony vyplývající ze zadávací dokumentace veřejné zakázky nutné k řádnému dokončení  a předání díla.</t>
  </si>
  <si>
    <t>VRN2</t>
  </si>
  <si>
    <t>Příprava staveniště</t>
  </si>
  <si>
    <t>020001000</t>
  </si>
  <si>
    <t>1615245935</t>
  </si>
  <si>
    <t>Poznámka k položce:_x000D_
Položka obsahuje zejména:_x000D_
-  pasportizace stávajících objektů komunikací (objízdných tras).</t>
  </si>
  <si>
    <t>022002000</t>
  </si>
  <si>
    <t xml:space="preserve">Ochrana stávajících inženýrských sítí před poškozením </t>
  </si>
  <si>
    <t>1825708536</t>
  </si>
  <si>
    <t>Poznámka k položce:_x000D_
Součástí položky jsou:_x000D_
- náklady na zajištění vytýčení jednotlivých sítí od správců sítí         _x000D_
- popřípadě náklady na koordinaci přeložení či ochrany sítí se správci jednotlivých sítí _x000D_
- náklady na zřízení ochrany dřevin.</t>
  </si>
  <si>
    <t>031203000</t>
  </si>
  <si>
    <t>Terénní úpravy pro zařízení staveniště</t>
  </si>
  <si>
    <t>-663033699</t>
  </si>
  <si>
    <t>Poznámka k položce:_x000D_
Součástí položky je zejména:  _x000D_
- vybudování zpevněné plochy pro zařízení staveniště.</t>
  </si>
  <si>
    <t>032103000</t>
  </si>
  <si>
    <t>Zařízení staveniště - náklady na vybavení staveniště</t>
  </si>
  <si>
    <t>-1608572449</t>
  </si>
  <si>
    <t>Poznámka k položce:_x000D_
Součástí položky je zejména: _x000D_
- náklady na stavební buňky (kanceláře, stavební sklady, mobilní WC atd.)                                 _x000D_
- náklady na provoz a údržbu staveniště (připojení energií, pravidelný úklid apod.)    _x000D_
- zřízení provozorních komunikací (lávky, můstky, zábrany atd.)_x000D_
 - kontejnery na odpad_x000D_
- skládky na staveništi (vyhrazení, přesun apod.).</t>
  </si>
  <si>
    <t>033103000</t>
  </si>
  <si>
    <t>Zařízení staveniště - připojení energií a spotřeba ener. pro zařízení staveniště</t>
  </si>
  <si>
    <t>-1679797370</t>
  </si>
  <si>
    <t>Poznámka k položce:_x000D_
Součástí položky jsou zejména náklady na:_x000D_
- připojení jednotlivých energií (voda, elektrika, WIFI apod.)_x000D_
- energie jako takové.</t>
  </si>
  <si>
    <t>034103000</t>
  </si>
  <si>
    <t>Zařízení staveniště - zabezpečení staveniště</t>
  </si>
  <si>
    <t>1595754312</t>
  </si>
  <si>
    <t>Poznámka k položce:_x000D_
Součástí položky jsou zejména náklady na:_x000D_
- oplocení staveniště a ohrazení prováděných objektů_x000D_
- ochranna okolních pozemků_x000D_
- dopravní značení staveniště_x000D_
-  osvětlení staveniště_x000D_
-  informační tabule apod.</t>
  </si>
  <si>
    <t>035103001</t>
  </si>
  <si>
    <t>Zařízení staveniště - pronájem ploch</t>
  </si>
  <si>
    <t>1430362157</t>
  </si>
  <si>
    <t>Poznámka k položce:_x000D_
Součástí položky jsou zejména náklady na:_x000D_
-  nájem ploch či objektů pro staveniště.</t>
  </si>
  <si>
    <t>039103000</t>
  </si>
  <si>
    <t>Zařízení staveniště - zrušení zařízení staveniště</t>
  </si>
  <si>
    <t>593592526</t>
  </si>
  <si>
    <t>Poznámka k položce:_x000D_
Součástí položky jsou zejména náklady na: _x000D_
- rozebrání, bourání a odvoz zařízení staveniště_x000D_
- úpravu terénu po staveništi.</t>
  </si>
  <si>
    <t>042503000</t>
  </si>
  <si>
    <t>Plán BOZP na staveništi</t>
  </si>
  <si>
    <t>-1638807722</t>
  </si>
  <si>
    <t>Poznámka k položce:_x000D_
Součástí položky jsou zejména náklady na: _x000D_
- vypracování plánu BOZP dodavatelem stavby_x000D_
- koordinace s pracovníkem BOZP investora.</t>
  </si>
  <si>
    <t>043103000.R1</t>
  </si>
  <si>
    <t>Zkoušky bez rozlišení - zkouška modulu přetvárnosti</t>
  </si>
  <si>
    <t>-802372495</t>
  </si>
  <si>
    <t>Poznámka k položce:_x000D_
Jedná se o kontrolní zkoušku pro potřebu objednatele. Povinné zkoušky k jednotlivýcm konstrukčním vrstvám, včetně zemního tělesa komunikace v rozsahu dle platných ČSN. ČSN jsou zahrnuty v příslušných položkách.</t>
  </si>
  <si>
    <t>043103000.R2</t>
  </si>
  <si>
    <t>Zkoušky bez rozlišení - zkouška míry zhutnění</t>
  </si>
  <si>
    <t>-476415470</t>
  </si>
  <si>
    <t>Poznámka k položce:_x000D_
Jedná se o kontrolní zkoušku pro potřebu objednatele. Povinné zkoušky k jednotlivým konstrukčním vrstvám, včetně zemního tělesa komunikace v rozsahu dle platných ČSN. ČSN jsou zahrnuty v příslušných položkách.</t>
  </si>
  <si>
    <t>043103000.R3</t>
  </si>
  <si>
    <t>Zkoušky bez rozlišení - zkouška vlhkosti</t>
  </si>
  <si>
    <t>-1715112508</t>
  </si>
  <si>
    <t>043103000.R4</t>
  </si>
  <si>
    <t>Zkoušky bez rozlišení - zkouška únosnosti zemní pláně</t>
  </si>
  <si>
    <t>-173379036</t>
  </si>
  <si>
    <t>043103000.R5</t>
  </si>
  <si>
    <t>Zkoušky bez rozlišení - zkouška nivelační</t>
  </si>
  <si>
    <t>878986952</t>
  </si>
  <si>
    <t>043103000.R6</t>
  </si>
  <si>
    <t>Zkoušky bez rozlišení - PAU</t>
  </si>
  <si>
    <t>199921464</t>
  </si>
  <si>
    <t>052002000</t>
  </si>
  <si>
    <t>Finanční rezerva - 3% ze základních rozpočtových nákladů (ZRN)</t>
  </si>
  <si>
    <t>Kč</t>
  </si>
  <si>
    <t>-611957154</t>
  </si>
  <si>
    <t>https://podminky.urs.cz/item/CS_URS_2024_02/052002000</t>
  </si>
  <si>
    <t>VRN7</t>
  </si>
  <si>
    <t>Provozní vlivy</t>
  </si>
  <si>
    <t>071203000</t>
  </si>
  <si>
    <t>Provoz dalšího subjektu</t>
  </si>
  <si>
    <t>1720111832</t>
  </si>
  <si>
    <t>Poznámka k položce:_x000D_
Součástí položky jsou zejména náklady na: _x000D_
- zajištění vjezdu místních obyvatel_x000D_
- zajištění vjezdu IZS_x000D_
- zajištění dočasné autobusové zastávky apod._x000D_
- zajištění asistence správce sití.</t>
  </si>
  <si>
    <t>072103001</t>
  </si>
  <si>
    <t>Projednání DIO a zajištění DIR komunikace II.a III. třídy</t>
  </si>
  <si>
    <t>775001726</t>
  </si>
  <si>
    <t>Poznámka k položce:_x000D_
Součástí položky jsou zejména náklady na: _x000D_
- zpracování realizačního DIO_x000D_
- zajištění vydání všech potřebných rozhodnutí a stanovení pro přechodnou úpravu provozu na pozemních komunikacích dle zpracované PD a dle vyjádření dotčených orgánů.</t>
  </si>
  <si>
    <t>072103011</t>
  </si>
  <si>
    <t>Zajištění DIO komunikace II. a III. třídy - jednoduché el. vedení</t>
  </si>
  <si>
    <t>-2013166700</t>
  </si>
  <si>
    <t>Poznámka k položce:_x000D_
Součástí položky jsou zejména náklady na: _x000D_
- montáž, pronájem  a demontáž dočasných dopravních značek kompletních.</t>
  </si>
  <si>
    <t>VRN9</t>
  </si>
  <si>
    <t>Ostatní náklady</t>
  </si>
  <si>
    <t>091504000</t>
  </si>
  <si>
    <t>Náklady související s publikační činností</t>
  </si>
  <si>
    <t>-1981988013</t>
  </si>
  <si>
    <t>https://podminky.urs.cz/item/CS_URS_2023_01/091504000</t>
  </si>
  <si>
    <t>Poznámka k položce:_x000D_
Součástí položky jsou zejména náklady na:_x000D_
-publicitu a propagaci stavby.</t>
  </si>
  <si>
    <t>092103001</t>
  </si>
  <si>
    <t>Náklady na zkušební provoz</t>
  </si>
  <si>
    <t>817033922</t>
  </si>
  <si>
    <t>092203000</t>
  </si>
  <si>
    <t>Náklady na zaškolení</t>
  </si>
  <si>
    <t>569310329</t>
  </si>
  <si>
    <t>https://podminky.urs.cz/item/CS_URS_2023_01/092203000</t>
  </si>
  <si>
    <t>Poznámka k položce:_x000D_
Součástí položky jsou zejména náklady na:_x000D_
- zaškolení pracovníků provozovatele/objednatele.</t>
  </si>
  <si>
    <t>093103000</t>
  </si>
  <si>
    <t>Odstranění následků havárie, živelné pohromy</t>
  </si>
  <si>
    <t>889963877</t>
  </si>
  <si>
    <t>https://podminky.urs.cz/item/CS_URS_2023_01/093103000</t>
  </si>
  <si>
    <t>Poznámka k položce:_x000D_
Součástí položky jsou zejména náklady na:_x000D_
- havarijní plán.</t>
  </si>
  <si>
    <t>{99e4f166-abe3-435d-b9e2-d531657ed275}</t>
  </si>
  <si>
    <t>Náklady stavby celkem</t>
  </si>
  <si>
    <t xml:space="preserve">    5 - Komunikace pozemní</t>
  </si>
  <si>
    <t xml:space="preserve">    997 - Přesun sutě</t>
  </si>
  <si>
    <t xml:space="preserve">    713 - Izolace tepelné</t>
  </si>
  <si>
    <t>VRN3 - Zařízení staveniště</t>
  </si>
  <si>
    <t>Odstranění podkladů nebo krytů při překopech inženýrských sítí s přemístěním hmot na skládku ve vzdálenosti do 3 m nebo s naložením na dopravní prostředek strojně plochy jednotlivě přes 15 m2 z kameniva hrubého drceného se štětem, o tl. vrstvy přes 250 do 450 mm</t>
  </si>
  <si>
    <t>-1898203661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</si>
  <si>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</si>
  <si>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-1260768421</t>
  </si>
  <si>
    <t>"vedení"241*1</t>
  </si>
  <si>
    <t>-61971594</t>
  </si>
  <si>
    <t>https://podminky.urs.cz/item/CS_URS_2023_01/115101201</t>
  </si>
  <si>
    <t>1141717146</t>
  </si>
  <si>
    <t>https://podminky.urs.cz/item/CS_URS_2023_01/115101301</t>
  </si>
  <si>
    <t>120001101</t>
  </si>
  <si>
    <t>Příplatek k cenám vykopávek za ztížení vykopávky v blízkosti podzemního vedení nebo výbušnin v horninách jakékoliv třídy</t>
  </si>
  <si>
    <t>-415926395</t>
  </si>
  <si>
    <t>https://podminky.urs.cz/item/CS_URS_2023_01/120001101</t>
  </si>
  <si>
    <t>21*1*1,7 "křížení se stáv. IS - 21x</t>
  </si>
  <si>
    <t>Hloubení zapažených rýh šířky přes 800 do 2 000 mm strojně s urovnáním dna do předepsaného profilu a spádu v hornině třídy těžitelnosti I skupiny 1 a 2 přes 100 do 500 m3</t>
  </si>
  <si>
    <t>376038901</t>
  </si>
  <si>
    <t>(332*1)-5</t>
  </si>
  <si>
    <t>18,8*0,9*(1,65+0,2)+14,6*0,9*(1,65-0,2)</t>
  </si>
  <si>
    <t>132254201</t>
  </si>
  <si>
    <t>Hloubení zapažených rýh šířky přes 800 do 2 000 mm strojně s urovnáním dna do předepsaného profilu a spádu v hornině třídy těžitelnosti I skupiny 3 do 20 m3</t>
  </si>
  <si>
    <t>-268223841</t>
  </si>
  <si>
    <t>https://podminky.urs.cz/item/CS_URS_2023_01/132254201</t>
  </si>
  <si>
    <t>Zřízení pažicích boxů pro pažení a rozepření stěn rýh podzemního vedení hloubka výkopu do 4 m, šířka do 1,2 m</t>
  </si>
  <si>
    <t>-1078916097</t>
  </si>
  <si>
    <t>377*2+14,6*1,7*2+18,8*1,7*2</t>
  </si>
  <si>
    <t>151811141</t>
  </si>
  <si>
    <t>Zřízení pažicích boxů pro pažení a rozepření stěn rýh podzemního vedení hloubka výkopu přes 4 do 6 m, šířka do 1,2 m</t>
  </si>
  <si>
    <t>2057616655</t>
  </si>
  <si>
    <t>https://podminky.urs.cz/item/CS_URS_2023_01/151811141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</si>
  <si>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</si>
  <si>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-1545926897</t>
  </si>
  <si>
    <t>382"uvažuje se se 100 % výměnou výkopku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</si>
  <si>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</si>
  <si>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1036287366</t>
  </si>
  <si>
    <t>382*4 "Přepočtené koeficientem množství</t>
  </si>
  <si>
    <t>Poplatek za uložení stavebního odpadu na skládce (skládkovné) zeminy a kamení zatříděného do Katalogu odpadů pod kódem 17 05 04</t>
  </si>
  <si>
    <t>434314284</t>
  </si>
  <si>
    <t>191*2 "Přepočtené koeficientem množství</t>
  </si>
  <si>
    <t>Uložení sypaniny na skládky nebo meziskládky bez hutnění s upravením uložené sypaniny do předepsaného tvaru</t>
  </si>
  <si>
    <t>-624400657</t>
  </si>
  <si>
    <t>Zásyp sypaninou z jakékoliv horniny strojně s uložením výkopku ve vrstvách se zhutněním jam, šachet, rýh nebo kolem objektů v těchto vykopávkách</t>
  </si>
  <si>
    <t>627762726</t>
  </si>
  <si>
    <t>(377,355+5)-(23,756+0,54+85,556)-(3,14*0,112^2*207,5+3,14*0,092^2*14,6+3,14*0,032^2*18,8)"rovná se výkop - dovozené materiály - objem potrubí</t>
  </si>
  <si>
    <t>994670795</t>
  </si>
  <si>
    <t>263,881*2 "Přepočtené koeficientem množství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</si>
  <si>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</si>
  <si>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-1547110896</t>
  </si>
  <si>
    <t>https://podminky.urs.cz/item/CS_URS_2023_01/175151101</t>
  </si>
  <si>
    <t>1*0,4*207,5+0,9*0,4*14,6+0,9*0,35*18,8-(3,14*0,112^2*207,5+3,14*0,092^2*14,6+3,14*0,032^2*18,8)</t>
  </si>
  <si>
    <t>1792189658</t>
  </si>
  <si>
    <t>85,556*2 "Přepočtené koeficientem množství</t>
  </si>
  <si>
    <t>195678672</t>
  </si>
  <si>
    <t>https://podminky.urs.cz/item/CS_URS_2023_01/451572111</t>
  </si>
  <si>
    <t>0,1*1*207,5+0,1*0,9*(14,6+18,8)</t>
  </si>
  <si>
    <t>Podkladní a zajišťovací konstrukce z betonu prostého v otevřeném výkopu bez zvýšených nároků na prostředí bloky pro potrubí z betonu tř. C 12/15</t>
  </si>
  <si>
    <t>-702061700</t>
  </si>
  <si>
    <t>https://podminky.urs.cz/item/CS_URS_2023_01/452313131</t>
  </si>
  <si>
    <t>0,3*0,3*0,3*20</t>
  </si>
  <si>
    <t>2463881</t>
  </si>
  <si>
    <t>https://podminky.urs.cz/item/CS_URS_2023_01/452353101</t>
  </si>
  <si>
    <t>20*0,3*0,3*5</t>
  </si>
  <si>
    <t>Komunikace pozemní</t>
  </si>
  <si>
    <t>564231111</t>
  </si>
  <si>
    <t>Podklad nebo podsyp ze štěrkopísku ŠP s rozprostřením, vlhčením a zhutněním plochy přes 100 m2, po zhutnění tl. 100 mm</t>
  </si>
  <si>
    <t>863723979</t>
  </si>
  <si>
    <t>https://podminky.urs.cz/item/CS_URS_2023_01/564231111</t>
  </si>
  <si>
    <t>Poznámka k položce:_x000D_
Štěrkopísek fr. 0/32 tl. 100 mm se zhutněním, podklad pod živičný recyklát</t>
  </si>
  <si>
    <t>564931412</t>
  </si>
  <si>
    <t>Podklad nebo podsyp z asfaltového recyklátu s rozprostřením a zhutněním plochy přes 100 m2, po zhutnění tl. 100 mm</t>
  </si>
  <si>
    <t>-1786894658</t>
  </si>
  <si>
    <t>https://podminky.urs.cz/item/CS_URS_2023_01/564931412</t>
  </si>
  <si>
    <t>241*1 "pro zajištění sjízdnosti před realizací rekonstrukce vozovky</t>
  </si>
  <si>
    <t>Bourání stávajícího potrubí z trub litinových hrdlových nebo přírubových v otevřeném výkopu DN do 150</t>
  </si>
  <si>
    <t>-1911995595</t>
  </si>
  <si>
    <t>-25537393</t>
  </si>
  <si>
    <t>https://podminky.urs.cz/item/CS_URS_2023_01/851241131</t>
  </si>
  <si>
    <t>55254080</t>
  </si>
  <si>
    <t>trouba vodovodní litinová hrdlová hrdlová Zn+Al povlak K9 dl 6m DN 80</t>
  </si>
  <si>
    <t>887342326</t>
  </si>
  <si>
    <t>14,6*1,01 "Přepočtené koeficientem množství</t>
  </si>
  <si>
    <t>2133148476</t>
  </si>
  <si>
    <t>https://podminky.urs.cz/item/CS_URS_2023_01/851261131</t>
  </si>
  <si>
    <t>55254081</t>
  </si>
  <si>
    <t>trouba vodovodní litinová hrdlová hrdlová Zn+Al povlak K9 dl 6m DN 100</t>
  </si>
  <si>
    <t>-609990135</t>
  </si>
  <si>
    <t>207,5*1,01 "Přepočtené koeficientem množství</t>
  </si>
  <si>
    <t>-1460520218</t>
  </si>
  <si>
    <t>https://podminky.urs.cz/item/CS_URS_2023_01/857242122</t>
  </si>
  <si>
    <t>55253893.R4</t>
  </si>
  <si>
    <t>Spojka redukovaná DN 80/60, multitolerační, jištěná proti posunu, hrdlo-příruba</t>
  </si>
  <si>
    <t>-1411787514</t>
  </si>
  <si>
    <t>55253893.R5</t>
  </si>
  <si>
    <t>-1626084743</t>
  </si>
  <si>
    <t>171508120</t>
  </si>
  <si>
    <t>1268271157</t>
  </si>
  <si>
    <t>https://podminky.urs.cz/item/CS_URS_2023_01/857264122</t>
  </si>
  <si>
    <t>-1664307771</t>
  </si>
  <si>
    <t>-1212555273</t>
  </si>
  <si>
    <t>https://podminky.urs.cz/item/CS_URS_2023_01/871161211</t>
  </si>
  <si>
    <t>-1518043616</t>
  </si>
  <si>
    <t>18,8*1,015 "Přepočtené koeficientem množství</t>
  </si>
  <si>
    <t>Montáž litinových tvarovek na potrubí litinovém tlakovém jednoosých na potrubí z trub přírubových v otevřeném výkopu, kanálu nebo v šachtě DN 100</t>
  </si>
  <si>
    <t>49663686</t>
  </si>
  <si>
    <t>https://podminky.urs.cz/item/CS_URS_2023_01/857262122</t>
  </si>
  <si>
    <t>-570112829</t>
  </si>
  <si>
    <t>-1190646148</t>
  </si>
  <si>
    <t>55253941.R</t>
  </si>
  <si>
    <t>koleno hrdlové z tvárné litiny,práškový epoxid, tl.250µm MMK-kus DN 100-45°</t>
  </si>
  <si>
    <t>-228276931</t>
  </si>
  <si>
    <t>55253612.R</t>
  </si>
  <si>
    <t>přechod přírubový,práškový epoxid, tl.250µm FFR-kus litinový délka 200 mm DN 100/80 mm</t>
  </si>
  <si>
    <t>1399361991</t>
  </si>
  <si>
    <t>871211811</t>
  </si>
  <si>
    <t>Bourání stávajícího potrubí z polyetylenu v otevřeném výkopu D do 50 mm</t>
  </si>
  <si>
    <t>1849892774</t>
  </si>
  <si>
    <t>https://podminky.urs.cz/item/CS_URS_2023_01/871211811</t>
  </si>
  <si>
    <t>Montáž tvarovek na vodovodním plastovém potrubí z polyetylenu PE 100 elektrotvarovek SDR 11/PN16 kolen 45° d 32</t>
  </si>
  <si>
    <t>960134585</t>
  </si>
  <si>
    <t>https://podminky.urs.cz/item/CS_URS_2023_01/877161110</t>
  </si>
  <si>
    <t>28619332</t>
  </si>
  <si>
    <t>koleno kanalizační PE-HD 45° D 40mm</t>
  </si>
  <si>
    <t>1455293505</t>
  </si>
  <si>
    <t>Montáž tvarovek na kanalizačním plastovém potrubí z polypropylenu PP hladkého plnostěnného spojek nebo redukcí DN 100</t>
  </si>
  <si>
    <t>-1352725772</t>
  </si>
  <si>
    <t>https://podminky.urs.cz/item/CS_URS_2023_01/877260330</t>
  </si>
  <si>
    <t>28613215.R</t>
  </si>
  <si>
    <t>Spojka ISIFLO  pro plastové potrubí DN 25/PE 32</t>
  </si>
  <si>
    <t>494605242</t>
  </si>
  <si>
    <t>-315567964</t>
  </si>
  <si>
    <t>https://podminky.urs.cz/item/CS_URS_2023_01/891181112</t>
  </si>
  <si>
    <t>-1807737503</t>
  </si>
  <si>
    <t>2081471608</t>
  </si>
  <si>
    <t>https://podminky.urs.cz/item/CS_URS_2023_01/891241112</t>
  </si>
  <si>
    <t>360672898</t>
  </si>
  <si>
    <t>-1295687085</t>
  </si>
  <si>
    <t>https://podminky.urs.cz/item/CS_URS_2023_01/891261112</t>
  </si>
  <si>
    <t>1779958507</t>
  </si>
  <si>
    <t>1416368061</t>
  </si>
  <si>
    <t>https://podminky.urs.cz/item/CS_URS_2023_01/891269111</t>
  </si>
  <si>
    <t>-772771532</t>
  </si>
  <si>
    <t>Proplach a dezinfekce vodovodního potrubí DN od 40 do 70</t>
  </si>
  <si>
    <t>735485823</t>
  </si>
  <si>
    <t>https://podminky.urs.cz/item/CS_URS_2023_01/892233122</t>
  </si>
  <si>
    <t>-1414142316</t>
  </si>
  <si>
    <t>https://podminky.urs.cz/item/CS_URS_2023_01/892241111</t>
  </si>
  <si>
    <t>18,8+14,6" zkouška průchodnotli</t>
  </si>
  <si>
    <t>18,8+14,6" tlaková zkouška</t>
  </si>
  <si>
    <t>-2080172422</t>
  </si>
  <si>
    <t>https://podminky.urs.cz/item/CS_URS_2023_01/892271111</t>
  </si>
  <si>
    <t>207,5" zkouška průchodnotli</t>
  </si>
  <si>
    <t>207,5" tlaková zkouška</t>
  </si>
  <si>
    <t>-1746128652</t>
  </si>
  <si>
    <t>https://podminky.urs.cz/item/CS_URS_2023_01/892273122</t>
  </si>
  <si>
    <t>207,5+14,6</t>
  </si>
  <si>
    <t>-104425939</t>
  </si>
  <si>
    <t>https://podminky.urs.cz/item/CS_URS_2023_01/892312121.R</t>
  </si>
  <si>
    <t>207,5+14,6+18,8</t>
  </si>
  <si>
    <t>203434315</t>
  </si>
  <si>
    <t>https://podminky.urs.cz/item/CS_URS_2023_01/892372111</t>
  </si>
  <si>
    <t>11*2+2+2+2+2+2</t>
  </si>
  <si>
    <t>943512809</t>
  </si>
  <si>
    <t>https://podminky.urs.cz/item/CS_URS_2023_01/899401112</t>
  </si>
  <si>
    <t>1772491840</t>
  </si>
  <si>
    <t>56230636</t>
  </si>
  <si>
    <t>-1643647608</t>
  </si>
  <si>
    <t>-472798424</t>
  </si>
  <si>
    <t>https://podminky.urs.cz/item/CS_URS_2023_01/722219191</t>
  </si>
  <si>
    <t>1478564057</t>
  </si>
  <si>
    <t>-926082983</t>
  </si>
  <si>
    <t>15587271</t>
  </si>
  <si>
    <t>Krytí potrubí z plastů výstražnou fólií z PVC šířky 34 cm</t>
  </si>
  <si>
    <t>-868796642</t>
  </si>
  <si>
    <t>https://podminky.urs.cz/item/CS_URS_2023_01/899722113</t>
  </si>
  <si>
    <t>207,5</t>
  </si>
  <si>
    <t>207,5*1,1 "Přepočtené koeficientem množství</t>
  </si>
  <si>
    <t>Řezání stávajícího živičného krytu nebo podkladu hloubky do 50 mm</t>
  </si>
  <si>
    <t>252542288</t>
  </si>
  <si>
    <t>"vedení" 241*1+12</t>
  </si>
  <si>
    <t>Vodorovná doprava vybouraných hmot bez naložení, ale se složením a s hrubým urovnáním na vzdálenost do 1 km</t>
  </si>
  <si>
    <t>-585331597</t>
  </si>
  <si>
    <t>https://podminky.urs.cz/item/CS_URS_2023_01/997221571</t>
  </si>
  <si>
    <t>"odpad k recyklaci uložený na deponii a zpět" (149,42+23,618)*2</t>
  </si>
  <si>
    <t>"odpad na skládku" 9,768</t>
  </si>
  <si>
    <t>Vodorovná doprava vybouraných hmot bez naložení, ale se složením a s hrubým urovnáním na vzdálenost Příplatek k ceně za každý další i započatý 1 km přes 1 km</t>
  </si>
  <si>
    <t>-1656346889</t>
  </si>
  <si>
    <t>https://podminky.urs.cz/item/CS_URS_2023_01/997221579</t>
  </si>
  <si>
    <t>Poznámka k položce:_x000D_
Skládka Benátky nad Jizerou (cca 16km)</t>
  </si>
  <si>
    <t>9,768*14 "Přepočtené koeficientem množství</t>
  </si>
  <si>
    <t>Nakládání na dopravní prostředky pro vodorovnou dopravu vybouraných hmot</t>
  </si>
  <si>
    <t>1634662406</t>
  </si>
  <si>
    <t>"odpad k recyklaci uložený na deponii a zpět" (149,42+23,618)</t>
  </si>
  <si>
    <t>Poplatek za uložení stavebního odpadu na skládce (skládkovné) směsného stavebního a demoličního zatříděného do Katalogu odpadů pod kódem 17 09 04</t>
  </si>
  <si>
    <t>-206194656</t>
  </si>
  <si>
    <t>2024541136</t>
  </si>
  <si>
    <t>https://podminky.urs.cz/item/CS_URS_2023_01/998273102</t>
  </si>
  <si>
    <t>-1773434130</t>
  </si>
  <si>
    <t>https://podminky.urs.cz/item/CS_URS_2023_01/998273124</t>
  </si>
  <si>
    <t>713</t>
  </si>
  <si>
    <t>Izolace tepelné</t>
  </si>
  <si>
    <t>713131151</t>
  </si>
  <si>
    <t>Montáž tepelné izolace stěn rohožemi, pásy, deskami, dílci, bloky (izolační materiál ve specifikaci) vložením jednovrstvě</t>
  </si>
  <si>
    <t>-1749716806</t>
  </si>
  <si>
    <t>https://podminky.urs.cz/item/CS_URS_2023_01/713131151</t>
  </si>
  <si>
    <t>0,4*1,8*6</t>
  </si>
  <si>
    <t>28376417</t>
  </si>
  <si>
    <t>deska XPS hrana polodrážková a hladký povrch 300kPA tl 50mm</t>
  </si>
  <si>
    <t>-562638841</t>
  </si>
  <si>
    <t>Poznámka k položce:_x000D_
mezi potrubí a Š64</t>
  </si>
  <si>
    <t>4,32*1,02 "Přepočtené koeficientem množství</t>
  </si>
  <si>
    <t>4,406*1,05 "Přepočtené koeficientem množství</t>
  </si>
  <si>
    <t>998713101</t>
  </si>
  <si>
    <t>Přesun hmot pro izolace tepelné stanovený z hmotnosti přesunovaného materiálu vodorovná dopravní vzdálenost do 50 m v objektech výšky do 6 m</t>
  </si>
  <si>
    <t>230992161</t>
  </si>
  <si>
    <t>https://podminky.urs.cz/item/CS_URS_2023_01/998713101</t>
  </si>
  <si>
    <t>379085132</t>
  </si>
  <si>
    <t>Poznámka k položce:_x000D_
- statická zatěžovací zklouška k prokázání stupně zhutnění zásypů výkopů po 50 m_x000D__x000D_
- statická zatěžovací zklouška zemní pláně</t>
  </si>
  <si>
    <t>914662923</t>
  </si>
  <si>
    <t>2117741860</t>
  </si>
  <si>
    <t>Informační tabulka na OC trubce Ø40, dl. 2000 mm v betonové patce</t>
  </si>
  <si>
    <t>-2131010903</t>
  </si>
  <si>
    <t>{0a36471a-eaf3-4c5b-91e7-0b3098ffb93e}</t>
  </si>
  <si>
    <t xml:space="preserve">    3 - Svislé a kompletní konstrukce</t>
  </si>
  <si>
    <t>2124135297</t>
  </si>
  <si>
    <t>(145,9+3+2,3+2)*1,3+(42,3+0,6+0,6+13+22,5+20)*1</t>
  </si>
  <si>
    <t>-1203284502</t>
  </si>
  <si>
    <t>197416874</t>
  </si>
  <si>
    <t>1058478898</t>
  </si>
  <si>
    <t>-1169780655</t>
  </si>
  <si>
    <t>131151201</t>
  </si>
  <si>
    <t>Hloubení zapažených jam a zářezů strojně s urovnáním dna do předepsaného profilu a spádu v hornině třídy těžitelnosti I skupiny 1 a 2 do 20 m3</t>
  </si>
  <si>
    <t>882900411</t>
  </si>
  <si>
    <t>https://podminky.urs.cz/item/CS_URS_2023_01/131151201</t>
  </si>
  <si>
    <t>3,14*(1,3/2)^2*2 "pro šachtu ŠS6</t>
  </si>
  <si>
    <t>Hloubení zapažených jam a zářezů strojně s urovnáním dna do předepsaného profilu a spádu v hornině třídy těžitelnosti I skupiny 3 do 20 m3</t>
  </si>
  <si>
    <t>1488046855</t>
  </si>
  <si>
    <t>3,14*(1,3/2)^2*1 "od 2 m hloubky</t>
  </si>
  <si>
    <t>132151255</t>
  </si>
  <si>
    <t>Hloubení nezapažených rýh šířky přes 800 do 2 000 mm strojně s urovnáním dna do předepsaného profilu a spádu v hornině třídy těžitelnosti I skupiny 1 a 2 přes 500 do 1 000 m3</t>
  </si>
  <si>
    <t>-1163718838</t>
  </si>
  <si>
    <t>https://podminky.urs.cz/item/CS_URS_2023_01/132151255</t>
  </si>
  <si>
    <t>80*1+((13+22,5+1,5)*1+5,84*1)*(3,5-0,2) "z původního terénu, plocha z podélného profilu*šíře 1 m (900+100mm pažení)</t>
  </si>
  <si>
    <t>354,1*1,3 "z původního terénu, plocha z podélného profilu*šíře 1,3 m (1200+100mm pažení)</t>
  </si>
  <si>
    <t>132251254</t>
  </si>
  <si>
    <t>Hloubení nezapažených rýh šířky přes 800 do 2 000 mm strojně s urovnáním dna do předepsaného profilu a spádu v hornině třídy těžitelnosti I skupiny 3 přes 100 do 500 m3</t>
  </si>
  <si>
    <t>-642690589</t>
  </si>
  <si>
    <t>https://podminky.urs.cz/item/CS_URS_2023_01/132251254</t>
  </si>
  <si>
    <t>292*1,3" od 2m hloubky</t>
  </si>
  <si>
    <t>65,5*1,3" od 2m hloubky</t>
  </si>
  <si>
    <t>-305342560</t>
  </si>
  <si>
    <t>685,2*2+5,84*3,7*2+(13+22,5)*3,7*2 "vše v pažení  (příprava + šachty + vejčitá stoka) v jednom výkopu s hlavní větví</t>
  </si>
  <si>
    <t>-1067241673</t>
  </si>
  <si>
    <t>-1692258278</t>
  </si>
  <si>
    <t>2,653+1,327+681,702+464,75 "uvažuje se se 100 % výměnou výkopku</t>
  </si>
  <si>
    <t>-2125406769</t>
  </si>
  <si>
    <t>1150,432*4 "Přepočtené koeficientem množství</t>
  </si>
  <si>
    <t>-1949036004</t>
  </si>
  <si>
    <t>1150,432*2 "Přepočtené koeficientem množství</t>
  </si>
  <si>
    <t>-134589253</t>
  </si>
  <si>
    <t>(2,65+1,33+681,7+464,75+1*0,2+79*0,9*0,2)-(2,02+71,71-124,83+2*27)</t>
  </si>
  <si>
    <t>-(3,14*0,3^2*151,2+3,14*0,15^2*78,4+5*3,14*0,62*0,62*2,7)</t>
  </si>
  <si>
    <t>-87174536</t>
  </si>
  <si>
    <t>1097,387*2 "Přepočtené koeficientem množství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</si>
  <si>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</si>
  <si>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-1235719593</t>
  </si>
  <si>
    <t>https://podminky.urs.cz/item/CS_URS_2023_01/175111101</t>
  </si>
  <si>
    <t>0,7*1,3*(145,9+3+2,3)+0,45*1*(42,3+0,6+0,6+13+22,5)-3,14*0,3^2*(145,9+3+2,3)-3,14*0,15^2*(42,3+0,6+0,6+13+22,5)</t>
  </si>
  <si>
    <t>58337331</t>
  </si>
  <si>
    <t>štěrkopísek frakce 0/22</t>
  </si>
  <si>
    <t>-2052240319</t>
  </si>
  <si>
    <t>124,832*2 "Přepočtené koeficientem množství</t>
  </si>
  <si>
    <t>249,664*2 "Přepočtené koeficientem množství</t>
  </si>
  <si>
    <t>Svislé a kompletní konstrukce</t>
  </si>
  <si>
    <t>358325114</t>
  </si>
  <si>
    <t>Bourání stoky kompletní nebo vybourání otvorů průřezové plochy do 4 m2 ve stokách ze zdiva z železobetonu</t>
  </si>
  <si>
    <t>845876059</t>
  </si>
  <si>
    <t>https://podminky.urs.cz/item/CS_URS_2023_01/358325114</t>
  </si>
  <si>
    <t>6*3,14*0,75*0,75*2,5</t>
  </si>
  <si>
    <t>Lože pod potrubí, stoky a drobné objekty v otevřeném výkopu z písku a štěrkopísku do 63 mm</t>
  </si>
  <si>
    <t>792149631</t>
  </si>
  <si>
    <t>Poznámka k položce:_x000D_
(zrno max 22 mm), pod zkrácené kusy</t>
  </si>
  <si>
    <t>0,25*1,3*(2,3+3)+0,25*1*(0,6+0,6)</t>
  </si>
  <si>
    <t>Podkladní a zajišťovací konstrukce z betonu prostého v otevřeném výkopu bez zvýšených nároků na prostředí desky pod potrubí, stoky a drobné objekty z betonu tř. C 12/15</t>
  </si>
  <si>
    <t>1175387072</t>
  </si>
  <si>
    <t>https://podminky.urs.cz/item/CS_URS_2023_01/452311131</t>
  </si>
  <si>
    <t>0,25*1,3*(42,3+145,9)+0,25*1*(13+22,5) "pod potrubí</t>
  </si>
  <si>
    <t>3,14*0,73*0,73*0,2*(4+1) "pod šachtu</t>
  </si>
  <si>
    <t>452311151</t>
  </si>
  <si>
    <t>Podkladní a zajišťovací konstrukce z betonu prostého v otevřeném výkopu bez zvýšených nároků na prostředí desky pod potrubí, stoky a drobné objekty z betonu tř. C 20/25</t>
  </si>
  <si>
    <t>-1117217200</t>
  </si>
  <si>
    <t>https://podminky.urs.cz/item/CS_URS_2023_01/452311151</t>
  </si>
  <si>
    <t>"dláždění armovací šachty šachty" 2*((3,14*0,65*0,65)-(3,14*0,4*0,4))*0,05</t>
  </si>
  <si>
    <t>Podkladní a vyrovnávací konstrukce z betonu vyrovnávací prstence z prostého betonu tř. C 25/30 pod poklopy a mříže, výšky do 100 mm</t>
  </si>
  <si>
    <t>861758589</t>
  </si>
  <si>
    <t>-1868473155</t>
  </si>
  <si>
    <t>838651127</t>
  </si>
  <si>
    <t>1,3*(200+5,8) "pro zajištění sjízdnosti před realizací rekonstrukce vozovky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</si>
  <si>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</si>
  <si>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</si>
  <si>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-1427673705</t>
  </si>
  <si>
    <t>https://podminky.urs.cz/item/CS_URS_2023_01/591241111</t>
  </si>
  <si>
    <t>"dláždění armovací šachty šachty" 2*((3,14*0,65*0,65)-(3,14*0,4*0,4))</t>
  </si>
  <si>
    <t>58381013</t>
  </si>
  <si>
    <t>kostka řezanoštípaná dlažební žula 10x10x6cm</t>
  </si>
  <si>
    <t>764156531</t>
  </si>
  <si>
    <t>1,649*1,02 "Přepočtené koeficientem množství</t>
  </si>
  <si>
    <t>810391811</t>
  </si>
  <si>
    <t>Bourání stávajícího potrubí z betonu v otevřeném výkopu DN přes 200 do 400</t>
  </si>
  <si>
    <t>-1837252251</t>
  </si>
  <si>
    <t>https://podminky.urs.cz/item/CS_URS_2023_01/810391811</t>
  </si>
  <si>
    <t>"DN 300"30</t>
  </si>
  <si>
    <t>Bourání stávajícího potrubí z betonu v otevřeném výkopu DN přes 400 do 600</t>
  </si>
  <si>
    <t>475279826</t>
  </si>
  <si>
    <t>"DN 500" 107</t>
  </si>
  <si>
    <t>"DN 600" 60</t>
  </si>
  <si>
    <t>830361811</t>
  </si>
  <si>
    <t>Bourání stávajícího potrubí z kameninových trub v otevřeném výkopu DN přes 150 do 250</t>
  </si>
  <si>
    <t>-300306717</t>
  </si>
  <si>
    <t>https://podminky.urs.cz/item/CS_URS_2023_01/830361811</t>
  </si>
  <si>
    <t>"domovní přípojky DN 150-250" 36</t>
  </si>
  <si>
    <t>108481969</t>
  </si>
  <si>
    <t>https://podminky.urs.cz/item/CS_URS_2023_01/831352121</t>
  </si>
  <si>
    <t>13+22,5</t>
  </si>
  <si>
    <t>-708504705</t>
  </si>
  <si>
    <t>13*1,05 "Přepočtené koeficientem množství</t>
  </si>
  <si>
    <t>13,65*1,015 "Přepočtené koeficientem množství</t>
  </si>
  <si>
    <t>589141630</t>
  </si>
  <si>
    <t>22,5*1,05 "Přepočtené koeficientem množství</t>
  </si>
  <si>
    <t>23,625*1,015 "Přepočtené koeficientem množství</t>
  </si>
  <si>
    <t>-1122274607</t>
  </si>
  <si>
    <t>https://podminky.urs.cz/item/CS_URS_2023_01/831362121</t>
  </si>
  <si>
    <t>42,3+0,6+0,6</t>
  </si>
  <si>
    <t>1516121148</t>
  </si>
  <si>
    <t>42,3*1,05 "Přepočtené koeficientem množství</t>
  </si>
  <si>
    <t>44,415*1,015 "Přepočtené koeficientem množství</t>
  </si>
  <si>
    <t>-1663996548</t>
  </si>
  <si>
    <t>2025988399</t>
  </si>
  <si>
    <t>-1618780338</t>
  </si>
  <si>
    <t>https://podminky.urs.cz/item/CS_URS_2023_01/831422121</t>
  </si>
  <si>
    <t>145,9+3+2,3</t>
  </si>
  <si>
    <t>1479056905</t>
  </si>
  <si>
    <t>145,9 "pro hlavní řad + skluz</t>
  </si>
  <si>
    <t>145,9*1,05 "Přepočtené koeficientem množství</t>
  </si>
  <si>
    <t>153,195*1,015 "Přepočtené koeficientem množství</t>
  </si>
  <si>
    <t>59710887</t>
  </si>
  <si>
    <t>trouba kameninová glazovaná zkrácená bez hrdla DN 500 dl 60(75)cm třída 160 spojovací systém C</t>
  </si>
  <si>
    <t>1493938918</t>
  </si>
  <si>
    <t>-274928019</t>
  </si>
  <si>
    <t>170340395</t>
  </si>
  <si>
    <t>https://podminky.urs.cz/item/CS_URS_2023_01/837352221</t>
  </si>
  <si>
    <t>18+18+10</t>
  </si>
  <si>
    <t>286115300.R</t>
  </si>
  <si>
    <t>Přechodová tvarovka KT 200 a BE 200</t>
  </si>
  <si>
    <t>-843869203</t>
  </si>
  <si>
    <t>59710967</t>
  </si>
  <si>
    <t>koleno kameninové glazované DN 200 30° spojovací systém F tř. 240</t>
  </si>
  <si>
    <t>-1611697178</t>
  </si>
  <si>
    <t>1976533763</t>
  </si>
  <si>
    <t>837355121.R</t>
  </si>
  <si>
    <t>Navrtávka a montáž kameninové odbočné tvarovky na kameninovém potrubí DN 200</t>
  </si>
  <si>
    <t>2126543255</t>
  </si>
  <si>
    <t>597115450.R</t>
  </si>
  <si>
    <t>Napojovací kameninový element C DN 200</t>
  </si>
  <si>
    <t>1820227983</t>
  </si>
  <si>
    <t>13 "dodatečná odbočka pro KT</t>
  </si>
  <si>
    <t>837361221</t>
  </si>
  <si>
    <t>Montáž kameninových tvarovek na potrubí z trub kameninových v otevřeném výkopu s integrovaným těsněním odbočných DN 250</t>
  </si>
  <si>
    <t>1266102783</t>
  </si>
  <si>
    <t>https://podminky.urs.cz/item/CS_URS_2023_01/837361221</t>
  </si>
  <si>
    <t>59711762</t>
  </si>
  <si>
    <t>odbočka kameninová glazovaná jednoduchá kolmá DN 250/200 dl 600mm spojovací systém C/F tř.160/160</t>
  </si>
  <si>
    <t>-1760674674</t>
  </si>
  <si>
    <t>Osazení betonových dílců šachet kanalizačních dno DN 1000, výšky 600 mm</t>
  </si>
  <si>
    <t>-161126207</t>
  </si>
  <si>
    <t>-1324237900</t>
  </si>
  <si>
    <t>Osazení betonových dílců šachet kanalizačních dno DN 1000, výšky 1000 mm</t>
  </si>
  <si>
    <t>-663363360</t>
  </si>
  <si>
    <t>-261565611</t>
  </si>
  <si>
    <t>Osazení betonových dílců šachet kanalizačních skruž rovná DN 1000, výšky 250 mm</t>
  </si>
  <si>
    <t>-783615314</t>
  </si>
  <si>
    <t>-155029448</t>
  </si>
  <si>
    <t>-1887191101</t>
  </si>
  <si>
    <t>-321841403</t>
  </si>
  <si>
    <t>59224176</t>
  </si>
  <si>
    <t>prstenec šachtový vyrovnávací betonový 625x120x80mm</t>
  </si>
  <si>
    <t>387566550</t>
  </si>
  <si>
    <t>529063153</t>
  </si>
  <si>
    <t>Osazení betonových dílců šachet kanalizačních skruž rovná DN 1000, výšky 500 mm</t>
  </si>
  <si>
    <t>2010370359</t>
  </si>
  <si>
    <t>967635046</t>
  </si>
  <si>
    <t>894410213</t>
  </si>
  <si>
    <t>Osazení betonových dílců šachet kanalizačních skruž rovná DN 1000, výšky 1000 mm</t>
  </si>
  <si>
    <t>-764640691</t>
  </si>
  <si>
    <t>https://podminky.urs.cz/item/CS_URS_2023_01/894410213</t>
  </si>
  <si>
    <t>59224420</t>
  </si>
  <si>
    <t>skruž betonové šachty DN 1000 kanalizační 100x100x10cm, stupadla poplastovaná</t>
  </si>
  <si>
    <t>1911506428</t>
  </si>
  <si>
    <t>Osazení betonových dílců šachet kanalizačních skruž přechodová (konus) DN 1000</t>
  </si>
  <si>
    <t>-1353349224</t>
  </si>
  <si>
    <t>-67378921</t>
  </si>
  <si>
    <t>Ostatní konstrukce na trubním vedení z kameniny dlažba šachet ze stokových desek kruhových</t>
  </si>
  <si>
    <t>1589540900</t>
  </si>
  <si>
    <t>"čedičová výstelka" 3,14*0,5*0,5*5</t>
  </si>
  <si>
    <t>-564493018</t>
  </si>
  <si>
    <t>"vedení" (79+151)*1+20+4*1,6</t>
  </si>
  <si>
    <t>-2077997334</t>
  </si>
  <si>
    <t>https://podminky.urs.cz/item/CS_URS_2023_01/953171004</t>
  </si>
  <si>
    <t>-2913337</t>
  </si>
  <si>
    <t>-1822104994</t>
  </si>
  <si>
    <t>977151126</t>
  </si>
  <si>
    <t>Jádrové vrty diamantovými korunkami do stavebních materiálů (železobetonu, betonu, cihel, obkladů, dlažeb, kamene) průměru přes 200 do 225 mm</t>
  </si>
  <si>
    <t>847002529</t>
  </si>
  <si>
    <t>https://podminky.urs.cz/item/CS_URS_2023_01/977151126</t>
  </si>
  <si>
    <t>3*0,12"3 kusy"</t>
  </si>
  <si>
    <t>-77487328</t>
  </si>
  <si>
    <t>"odpad k recyklaci uložený na deponii a zpět" (184,859+29,22)*2</t>
  </si>
  <si>
    <t>"odpad na skládku" 63,586+128,84+0,031</t>
  </si>
  <si>
    <t>-2056706761</t>
  </si>
  <si>
    <t>54331827</t>
  </si>
  <si>
    <t>Poplatek za uložení stavebního odpadu na skládce (skládkovné) z armovaného betonu zatříděného do Katalogu odpadů pod kódem 17 01 01</t>
  </si>
  <si>
    <t>-324214730</t>
  </si>
  <si>
    <t>1924641975</t>
  </si>
  <si>
    <t>https://podminky.urs.cz/item/CS_URS_2023_01/998275101</t>
  </si>
  <si>
    <t>674704010</t>
  </si>
  <si>
    <t>https://podminky.urs.cz/item/CS_URS_2023_01/998275124</t>
  </si>
  <si>
    <t>1069096418</t>
  </si>
  <si>
    <t>https://podminky.urs.cz/item/CS_URS_2023_01/892351111</t>
  </si>
  <si>
    <t>892381111</t>
  </si>
  <si>
    <t>Tlakové zkoušky vodou na potrubí DN 250, 300 nebo 350</t>
  </si>
  <si>
    <t>-458123553</t>
  </si>
  <si>
    <t>https://podminky.urs.cz/item/CS_URS_2023_01/892381111</t>
  </si>
  <si>
    <t>-569069147</t>
  </si>
  <si>
    <t>https://podminky.urs.cz/item/CS_URS_2023_01/892421111</t>
  </si>
  <si>
    <t>269714736</t>
  </si>
  <si>
    <t>-2041147584</t>
  </si>
  <si>
    <t>https://podminky.urs.cz/item/CS_URS_2023_01/892442111</t>
  </si>
  <si>
    <t>-325491889</t>
  </si>
  <si>
    <t>1393884716</t>
  </si>
  <si>
    <t>1094970658</t>
  </si>
  <si>
    <t>Poznámka k položce:_x000D_
- zkouška betonové směsi - 6 ks</t>
  </si>
  <si>
    <t>Měření, monitoring, rozbory bez rozlišení</t>
  </si>
  <si>
    <t>1596597303</t>
  </si>
  <si>
    <t>-473267632</t>
  </si>
  <si>
    <t>Rekonstrukce vodovodu I. etapa - 132,55 m</t>
  </si>
  <si>
    <t>Rekonstrukce kanalizace I. etapa - 214,41 m</t>
  </si>
  <si>
    <t>SO 301.I</t>
  </si>
  <si>
    <t>SO 302.I</t>
  </si>
  <si>
    <t>SO 301.II</t>
  </si>
  <si>
    <t>SO 302.II</t>
  </si>
  <si>
    <t>VON I.+II.</t>
  </si>
  <si>
    <t>Obnova ulice Tyršova, Dobrovice CELKEM I. etapa a II. etapa</t>
  </si>
  <si>
    <t>Rekonstrukce vodovodu II. etapa - 207,52 m</t>
  </si>
  <si>
    <t>Rekonstrukce kanalizace II. etapa - 196,57 m</t>
  </si>
  <si>
    <t>VON - Všeobecné a obecné náklady CELKEM VDV I. etapa a II. etapa</t>
  </si>
  <si>
    <r>
      <t xml:space="preserve">šoupátko přípojkové přímé DN 25 ISO/vnější závit PN16, 32x1 1/4"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</si>
  <si>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pás navrtávací z tvárné litiny DN 100, pro litinové a ocelové potrubí, se závitovým výstupem 1",5/4",6/4",2"     </t>
    </r>
    <r>
      <rPr>
        <sz val="9"/>
        <color rgb="FF0000FF"/>
        <rFont val="Arial CE"/>
        <charset val="238"/>
      </rPr>
      <t>dodá</t>
    </r>
    <r>
      <rPr>
        <i/>
        <sz val="9"/>
        <color rgb="FF0000FF"/>
        <rFont val="Arial CE"/>
      </rPr>
      <t xml:space="preserve"> </t>
    </r>
    <r>
      <rPr>
        <sz val="9"/>
        <color rgb="FF0000FF"/>
        <rFont val="Arial CE"/>
        <charset val="238"/>
      </rPr>
      <t>VaK MB; pouze přeprava z Čechova 1151</t>
    </r>
  </si>
  <si>
    <r>
      <t xml:space="preserve">poklop litinový šoupátkový pro zemní soupravy osazení do terénu a do vozovky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</si>
  <si>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souprava zemní pro přípojky č. 9601-voda, L=1,0-1,6m                                                                                            </t>
    </r>
    <r>
      <rPr>
        <sz val="9"/>
        <color rgb="FF0000FF"/>
        <rFont val="Arial CE"/>
        <charset val="238"/>
      </rPr>
      <t xml:space="preserve"> dodá VaK MB; pouze přeprava z Čechova 1151</t>
    </r>
  </si>
  <si>
    <r>
      <t xml:space="preserve">poklop litinový hydrantový DN 80                                  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</si>
  <si>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deska podkladová uličního poklopu hydrantového        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</si>
  <si>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deska podkladová uličního poklopu ventilkového a šoupatového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</si>
  <si>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souprava zemní pro šoupátka DN 65-80mm Rd 2,0m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</si>
  <si>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souprava zemní pro šoupátka DN 100-150m Rd 2,0m   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</si>
  <si>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šoupě přírubové vodovodní krátká stavební dl DN 80 PN10-16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</si>
  <si>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šoupátko s přírubami voda DN 100 PN16               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</si>
  <si>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hydrant podzemní DN 80 PN 16 jednoduchý uzávěr krycí v 1500mm                                                                         </t>
    </r>
    <r>
      <rPr>
        <sz val="9"/>
        <color rgb="FF0000FF"/>
        <rFont val="Arial CE"/>
        <charset val="238"/>
      </rPr>
      <t xml:space="preserve"> dodá VaK MB; pouze přeprava z Čechova 1151</t>
    </r>
  </si>
  <si>
    <r>
      <t xml:space="preserve">šoupátko přípojkové přímé DN 25 ISO/vnější závit PN16, 32x1 1/4"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</si>
  <si>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šoupě přírubové vodovodní krátká stavební dl DN 80 PN10-16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</si>
  <si>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šoupátko s přírubami voda DN 100 PN16              </t>
    </r>
    <r>
      <rPr>
        <sz val="9"/>
        <color rgb="FF0000FF"/>
        <rFont val="Arial CE"/>
        <charset val="238"/>
      </rPr>
      <t xml:space="preserve">                                                                                                        dodá VaK MB; pouze přeprava z Čechova 1151</t>
    </r>
  </si>
  <si>
    <r>
      <t xml:space="preserve">pás navrtávací z tvárné litiny DN 100, pro litinové a ocelové potrubí, se závitovým výstupem 1",5/4",6/4",2"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</si>
  <si>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poklop litinový šoupátkový pro zemní soupravy osazení do terénu a do vozovky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</si>
  <si>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deska podkladová uličního poklopu plastového ventilkového a šoupatového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</si>
  <si>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souprava zemní pro šoupátka DN 65-80mm Rd 2,0m        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</si>
  <si>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souprava zemní pro šoupátka DN 100-150m Rd 2,0m                                                                                               </t>
    </r>
    <r>
      <rPr>
        <sz val="9"/>
        <color rgb="FF0000FF"/>
        <rFont val="Arial CE"/>
        <charset val="238"/>
      </rPr>
      <t>dodá VaK MB; pouze přeprava z Čechova 1151</t>
    </r>
  </si>
  <si>
    <r>
      <t xml:space="preserve">zemní teleskopická souprava 7.7 , přípojková, rozsah 1,05-1,75 m                                                                       </t>
    </r>
    <r>
      <rPr>
        <sz val="9"/>
        <color rgb="FF0000FF"/>
        <rFont val="Arial CE"/>
        <charset val="238"/>
      </rPr>
      <t xml:space="preserve"> dodá VaK MB; pouze přeprava z Čechova 1151</t>
    </r>
  </si>
  <si>
    <t>SO 302.I - Rekonstrukce kanalizace I. etapa / 214,41 m</t>
  </si>
  <si>
    <t>SO 301.I - Rekonstrukce vodovodu I. etapa / 132,55 m</t>
  </si>
  <si>
    <t>SO 301.II - Rekonstrukce vodovodu II. etapa / 207,52 m</t>
  </si>
  <si>
    <t>SO 302.II - Rekonstrukce kanalizace II. etapa / 196,57 m</t>
  </si>
  <si>
    <t>Všeobecné a obecné náklady I. etapa + II. etapa</t>
  </si>
  <si>
    <t>Obnova ulice Tyršova, Dobrovice - I. etapa</t>
  </si>
  <si>
    <t>Obnova ulice Tyršova, Dobrovice - II. etapa</t>
  </si>
  <si>
    <t>R</t>
  </si>
  <si>
    <t>Poplatek za zvláštní užívání veřejného prostranství, vypočtený dle platné OZV města Dobrovice, pro případ dodržení termínů výstavby obou etap</t>
  </si>
  <si>
    <t>Návod na vyplnění</t>
  </si>
  <si>
    <t>Měnit lze pouze buňky se žlutým podbarvením!
1) v Rekapitulaci stavby vyplňte údaje o Uchazeči (přenesou se do ostatních sestav i v jiných listech)
2) na jednotlivých listech vyplňte v sestavě Soupis prací ceny u položek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</si>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</sst>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9"/>
      <color rgb="FF0000FF"/>
      <name val="Arial CE"/>
      <charset val="238"/>
    </font>
    <font>
      <sz val="10"/>
      <color rgb="FFFF0000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Protection="1"/>
    <xf numFmtId="0" fontId="0" fillId="0" borderId="0" xfId="0"/>
    <xf numFmtId="0" fontId="42" fillId="0" borderId="23" xfId="0" applyFont="1" applyBorder="1" applyAlignment="1">
      <alignment vertical="center" wrapText="1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horizontal="center" vertical="center" wrapText="1"/>
    </xf>
    <xf numFmtId="0" fontId="42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vertical="center" wrapText="1"/>
    </xf>
    <xf numFmtId="0" fontId="44" fillId="0" borderId="0" xfId="0" applyFont="1" applyBorder="1" applyAlignment="1">
      <alignment horizontal="left" vertical="center" wrapText="1"/>
    </xf>
    <xf numFmtId="0" fontId="46" fillId="0" borderId="26" xfId="0" applyFont="1" applyBorder="1" applyAlignment="1">
      <alignment vertical="center" wrapText="1"/>
    </xf>
    <xf numFmtId="0" fontId="45" fillId="0" borderId="0" xfId="0" applyFont="1" applyBorder="1" applyAlignment="1">
      <alignment horizontal="left" vertical="center" wrapText="1"/>
    </xf>
    <xf numFmtId="0" fontId="45" fillId="0" borderId="0" xfId="0" applyFont="1" applyBorder="1" applyAlignment="1">
      <alignment vertical="center" wrapText="1"/>
    </xf>
    <xf numFmtId="0" fontId="45" fillId="0" borderId="0" xfId="0" applyFont="1" applyBorder="1" applyAlignment="1">
      <alignment horizontal="left" vertical="center"/>
    </xf>
    <xf numFmtId="0" fontId="45" fillId="0" borderId="0" xfId="0" applyFont="1" applyBorder="1" applyAlignment="1">
      <alignment vertical="center"/>
    </xf>
    <xf numFmtId="49" fontId="45" fillId="0" borderId="0" xfId="0" applyNumberFormat="1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49" fillId="0" borderId="28" xfId="0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2" fillId="0" borderId="0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3" xfId="0" applyFont="1" applyBorder="1" applyAlignment="1">
      <alignment horizontal="left" vertical="center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4" fillId="0" borderId="0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4" fillId="0" borderId="28" xfId="0" applyFont="1" applyBorder="1" applyAlignment="1">
      <alignment horizontal="center" vertical="center"/>
    </xf>
    <xf numFmtId="0" fontId="50" fillId="0" borderId="28" xfId="0" applyFont="1" applyBorder="1" applyAlignment="1">
      <alignment horizontal="left" vertical="center"/>
    </xf>
    <xf numFmtId="0" fontId="51" fillId="0" borderId="0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8" fillId="0" borderId="0" xfId="0" applyFont="1" applyBorder="1" applyAlignment="1">
      <alignment horizontal="left" vertical="center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6" xfId="0" applyFont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/>
    </xf>
    <xf numFmtId="0" fontId="49" fillId="0" borderId="0" xfId="0" applyFont="1" applyBorder="1" applyAlignment="1">
      <alignment horizontal="left" vertical="center"/>
    </xf>
    <xf numFmtId="0" fontId="50" fillId="0" borderId="0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42" fillId="0" borderId="0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50" fillId="0" borderId="26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46" fillId="0" borderId="26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6" fillId="0" borderId="30" xfId="0" applyFont="1" applyBorder="1" applyAlignment="1">
      <alignment horizontal="left" vertical="center" wrapText="1"/>
    </xf>
    <xf numFmtId="0" fontId="45" fillId="0" borderId="0" xfId="0" applyFont="1" applyBorder="1" applyAlignment="1">
      <alignment horizontal="left" vertical="top"/>
    </xf>
    <xf numFmtId="0" fontId="45" fillId="0" borderId="0" xfId="0" applyFont="1" applyBorder="1" applyAlignment="1">
      <alignment horizontal="center" vertical="top"/>
    </xf>
    <xf numFmtId="0" fontId="46" fillId="0" borderId="29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/>
    </xf>
    <xf numFmtId="0" fontId="46" fillId="0" borderId="0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4" fillId="0" borderId="0" xfId="0" applyFont="1" applyBorder="1" applyAlignment="1">
      <alignment vertical="center"/>
    </xf>
    <xf numFmtId="0" fontId="50" fillId="0" borderId="28" xfId="0" applyFont="1" applyBorder="1" applyAlignment="1">
      <alignment vertical="center"/>
    </xf>
    <xf numFmtId="0" fontId="44" fillId="0" borderId="28" xfId="0" applyFont="1" applyBorder="1" applyAlignment="1">
      <alignment vertical="center"/>
    </xf>
    <xf numFmtId="0" fontId="45" fillId="0" borderId="0" xfId="0" applyFont="1" applyBorder="1" applyAlignment="1">
      <alignment vertical="top"/>
    </xf>
    <xf numFmtId="49" fontId="45" fillId="0" borderId="0" xfId="0" applyNumberFormat="1" applyFont="1" applyBorder="1" applyAlignment="1">
      <alignment horizontal="left" vertical="center"/>
    </xf>
    <xf numFmtId="0" fontId="0" fillId="0" borderId="28" xfId="0" applyBorder="1" applyAlignment="1">
      <alignment vertical="top"/>
    </xf>
    <xf numFmtId="0" fontId="44" fillId="0" borderId="28" xfId="0" applyFont="1" applyBorder="1" applyAlignment="1">
      <alignment horizontal="left"/>
    </xf>
    <xf numFmtId="0" fontId="50" fillId="0" borderId="28" xfId="0" applyFont="1" applyBorder="1" applyAlignment="1"/>
    <xf numFmtId="0" fontId="42" fillId="0" borderId="26" xfId="0" applyFont="1" applyBorder="1" applyAlignment="1">
      <alignment vertical="top"/>
    </xf>
    <xf numFmtId="0" fontId="42" fillId="0" borderId="27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0" fillId="0" borderId="0" xfId="0" applyAlignment="1">
      <alignment vertical="top"/>
    </xf>
    <xf numFmtId="4" fontId="19" fillId="6" borderId="22" xfId="0" applyNumberFormat="1" applyFont="1" applyFill="1" applyBorder="1" applyAlignment="1" applyProtection="1">
      <alignment vertical="center"/>
      <protection locked="0"/>
    </xf>
    <xf numFmtId="4" fontId="35" fillId="6" borderId="22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</xf>
    <xf numFmtId="0" fontId="0" fillId="5" borderId="0" xfId="0" applyFill="1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Protection="1"/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4" fontId="39" fillId="6" borderId="0" xfId="0" applyNumberFormat="1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39" fillId="6" borderId="0" xfId="0" applyFont="1" applyFill="1" applyAlignment="1" applyProtection="1">
      <alignment horizontal="left" vertical="center"/>
    </xf>
    <xf numFmtId="0" fontId="0" fillId="6" borderId="0" xfId="0" applyFill="1" applyProtection="1"/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25" fillId="5" borderId="0" xfId="0" applyFont="1" applyFill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21" fillId="0" borderId="0" xfId="0" applyNumberFormat="1" applyFont="1" applyAlignment="1" applyProtection="1">
      <alignment vertical="center"/>
    </xf>
    <xf numFmtId="0" fontId="0" fillId="5" borderId="0" xfId="0" applyFill="1" applyProtection="1"/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5" fontId="39" fillId="0" borderId="0" xfId="0" applyNumberFormat="1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4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0" borderId="14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5" fillId="6" borderId="22" xfId="0" applyFont="1" applyFill="1" applyBorder="1" applyAlignment="1" applyProtection="1">
      <alignment horizontal="left" vertical="center" wrapText="1"/>
    </xf>
    <xf numFmtId="0" fontId="19" fillId="5" borderId="22" xfId="0" applyFont="1" applyFill="1" applyBorder="1" applyAlignment="1" applyProtection="1">
      <alignment horizontal="left" vertical="center" wrapText="1"/>
    </xf>
    <xf numFmtId="0" fontId="34" fillId="5" borderId="0" xfId="0" applyFont="1" applyFill="1" applyAlignment="1" applyProtection="1">
      <alignment vertical="center" wrapText="1"/>
    </xf>
    <xf numFmtId="0" fontId="7" fillId="5" borderId="0" xfId="0" applyFont="1" applyFill="1" applyAlignment="1" applyProtection="1">
      <alignment horizontal="left"/>
    </xf>
    <xf numFmtId="0" fontId="32" fillId="5" borderId="0" xfId="1" applyFont="1" applyFill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5" borderId="0" xfId="0" applyFont="1" applyFill="1" applyAlignment="1" applyProtection="1">
      <alignment horizontal="left" vertical="center" wrapText="1"/>
    </xf>
    <xf numFmtId="0" fontId="35" fillId="5" borderId="22" xfId="0" applyFont="1" applyFill="1" applyBorder="1" applyAlignment="1" applyProtection="1">
      <alignment horizontal="left" vertical="center" wrapText="1"/>
    </xf>
    <xf numFmtId="0" fontId="6" fillId="5" borderId="0" xfId="0" applyFont="1" applyFill="1" applyAlignment="1" applyProtection="1">
      <alignment horizontal="left"/>
    </xf>
    <xf numFmtId="0" fontId="0" fillId="5" borderId="10" xfId="0" applyFont="1" applyFill="1" applyBorder="1" applyAlignment="1" applyProtection="1">
      <alignment vertical="center"/>
    </xf>
    <xf numFmtId="0" fontId="10" fillId="5" borderId="0" xfId="0" applyFont="1" applyFill="1" applyAlignment="1" applyProtection="1">
      <alignment horizontal="left" vertical="center" wrapText="1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22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center" vertical="center" wrapText="1"/>
    </xf>
    <xf numFmtId="167" fontId="19" fillId="0" borderId="22" xfId="0" applyNumberFormat="1" applyFont="1" applyFill="1" applyBorder="1" applyAlignment="1" applyProtection="1">
      <alignment vertical="center"/>
    </xf>
    <xf numFmtId="4" fontId="19" fillId="5" borderId="22" xfId="0" applyNumberFormat="1" applyFont="1" applyFill="1" applyBorder="1" applyAlignment="1" applyProtection="1">
      <alignment vertical="center"/>
    </xf>
    <xf numFmtId="4" fontId="19" fillId="0" borderId="22" xfId="0" applyNumberFormat="1" applyFont="1" applyFill="1" applyBorder="1" applyAlignment="1" applyProtection="1">
      <alignment vertical="center"/>
    </xf>
    <xf numFmtId="0" fontId="17" fillId="0" borderId="11" xfId="0" applyFont="1" applyBorder="1" applyAlignment="1" applyProtection="1">
      <alignment horizontal="center" vertical="center"/>
    </xf>
    <xf numFmtId="0" fontId="17" fillId="0" borderId="12" xfId="0" applyFont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right" vertical="center"/>
    </xf>
    <xf numFmtId="4" fontId="25" fillId="5" borderId="0" xfId="0" applyNumberFormat="1" applyFont="1" applyFill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2" fillId="5" borderId="0" xfId="0" applyFont="1" applyFill="1" applyAlignment="1" applyProtection="1">
      <alignment horizontal="center" vertical="center"/>
    </xf>
    <xf numFmtId="0" fontId="0" fillId="5" borderId="0" xfId="0" applyFill="1" applyProtection="1"/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4" fillId="5" borderId="0" xfId="0" applyFont="1" applyFill="1" applyAlignment="1" applyProtection="1">
      <alignment horizontal="left" vertical="center" wrapText="1"/>
    </xf>
    <xf numFmtId="0" fontId="41" fillId="0" borderId="0" xfId="0" applyFont="1" applyAlignment="1" applyProtection="1">
      <alignment horizontal="left" vertical="top" wrapText="1"/>
    </xf>
    <xf numFmtId="0" fontId="41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4" fontId="25" fillId="5" borderId="0" xfId="0" applyNumberFormat="1" applyFont="1" applyFill="1" applyAlignment="1" applyProtection="1">
      <alignment vertical="center"/>
    </xf>
    <xf numFmtId="0" fontId="25" fillId="5" borderId="0" xfId="0" applyFont="1" applyFill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</xf>
    <xf numFmtId="0" fontId="45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left" wrapText="1"/>
    </xf>
    <xf numFmtId="0" fontId="43" fillId="0" borderId="0" xfId="0" applyFont="1" applyBorder="1" applyAlignment="1">
      <alignment horizontal="center" vertical="center"/>
    </xf>
    <xf numFmtId="49" fontId="45" fillId="0" borderId="0" xfId="0" applyNumberFormat="1" applyFont="1" applyBorder="1" applyAlignment="1">
      <alignment horizontal="left" vertical="center" wrapText="1"/>
    </xf>
    <xf numFmtId="0" fontId="45" fillId="0" borderId="0" xfId="0" applyFont="1" applyBorder="1" applyAlignment="1">
      <alignment horizontal="left" vertical="top"/>
    </xf>
    <xf numFmtId="0" fontId="44" fillId="0" borderId="28" xfId="0" applyFont="1" applyBorder="1" applyAlignment="1">
      <alignment horizontal="left"/>
    </xf>
    <xf numFmtId="0" fontId="45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7" TargetMode="External"/><Relationship Id="rId13" Type="http://schemas.openxmlformats.org/officeDocument/2006/relationships/hyperlink" Target="https://podminky.urs.cz/item/CS_URS_2023_01/997221612" TargetMode="External"/><Relationship Id="rId18" Type="http://schemas.openxmlformats.org/officeDocument/2006/relationships/hyperlink" Target="https://podminky.urs.cz/item/CS_URS_2023_01/043134000" TargetMode="External"/><Relationship Id="rId3" Type="http://schemas.openxmlformats.org/officeDocument/2006/relationships/hyperlink" Target="https://podminky.urs.cz/item/CS_URS_2023_01/113107541" TargetMode="External"/><Relationship Id="rId21" Type="http://schemas.openxmlformats.org/officeDocument/2006/relationships/hyperlink" Target="https://podminky.urs.cz/item/CS_URS_2023_01/050001000" TargetMode="External"/><Relationship Id="rId7" Type="http://schemas.openxmlformats.org/officeDocument/2006/relationships/hyperlink" Target="https://podminky.urs.cz/item/CS_URS_2023_01/151811231" TargetMode="External"/><Relationship Id="rId12" Type="http://schemas.openxmlformats.org/officeDocument/2006/relationships/hyperlink" Target="https://podminky.urs.cz/item/CS_URS_2023_01/174151101" TargetMode="External"/><Relationship Id="rId17" Type="http://schemas.openxmlformats.org/officeDocument/2006/relationships/hyperlink" Target="https://podminky.urs.cz/item/CS_URS_2023_01/919735111" TargetMode="External"/><Relationship Id="rId2" Type="http://schemas.openxmlformats.org/officeDocument/2006/relationships/hyperlink" Target="https://podminky.urs.cz/item/CS_URS_2023_01/113107526" TargetMode="External"/><Relationship Id="rId16" Type="http://schemas.openxmlformats.org/officeDocument/2006/relationships/hyperlink" Target="https://podminky.urs.cz/item/CS_URS_2023_01/850311811" TargetMode="External"/><Relationship Id="rId20" Type="http://schemas.openxmlformats.org/officeDocument/2006/relationships/hyperlink" Target="https://podminky.urs.cz/item/CS_URS_2023_01/043203003" TargetMode="External"/><Relationship Id="rId1" Type="http://schemas.openxmlformats.org/officeDocument/2006/relationships/hyperlink" Target="https://podminky.urs.cz/item/CS_URS_2023_01/113106462" TargetMode="External"/><Relationship Id="rId6" Type="http://schemas.openxmlformats.org/officeDocument/2006/relationships/hyperlink" Target="https://podminky.urs.cz/item/CS_URS_2023_01/151811131" TargetMode="External"/><Relationship Id="rId11" Type="http://schemas.openxmlformats.org/officeDocument/2006/relationships/hyperlink" Target="https://podminky.urs.cz/item/CS_URS_2023_01/171251201" TargetMode="External"/><Relationship Id="rId5" Type="http://schemas.openxmlformats.org/officeDocument/2006/relationships/hyperlink" Target="https://podminky.urs.cz/item/CS_URS_2023_01/132154204" TargetMode="External"/><Relationship Id="rId15" Type="http://schemas.openxmlformats.org/officeDocument/2006/relationships/hyperlink" Target="https://podminky.urs.cz/item/CS_URS_2023_01/871275811" TargetMode="External"/><Relationship Id="rId23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171201221" TargetMode="External"/><Relationship Id="rId19" Type="http://schemas.openxmlformats.org/officeDocument/2006/relationships/hyperlink" Target="https://podminky.urs.cz/item/CS_URS_2023_01/043194000" TargetMode="External"/><Relationship Id="rId4" Type="http://schemas.openxmlformats.org/officeDocument/2006/relationships/hyperlink" Target="https://podminky.urs.cz/item/CS_URS_2023_01/129001101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997013631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39001101" TargetMode="External"/><Relationship Id="rId13" Type="http://schemas.openxmlformats.org/officeDocument/2006/relationships/hyperlink" Target="https://podminky.urs.cz/item/CS_URS_2023_01/171201221" TargetMode="External"/><Relationship Id="rId18" Type="http://schemas.openxmlformats.org/officeDocument/2006/relationships/hyperlink" Target="https://podminky.urs.cz/item/CS_URS_2023_01/997221612" TargetMode="External"/><Relationship Id="rId26" Type="http://schemas.openxmlformats.org/officeDocument/2006/relationships/hyperlink" Target="https://podminky.urs.cz/item/CS_URS_2023_01/894410101" TargetMode="External"/><Relationship Id="rId3" Type="http://schemas.openxmlformats.org/officeDocument/2006/relationships/hyperlink" Target="https://podminky.urs.cz/item/CS_URS_2023_01/113107541" TargetMode="External"/><Relationship Id="rId21" Type="http://schemas.openxmlformats.org/officeDocument/2006/relationships/hyperlink" Target="https://podminky.urs.cz/item/CS_URS_2023_01/997013602" TargetMode="External"/><Relationship Id="rId34" Type="http://schemas.openxmlformats.org/officeDocument/2006/relationships/hyperlink" Target="https://podminky.urs.cz/item/CS_URS_2023_01/043203000" TargetMode="External"/><Relationship Id="rId7" Type="http://schemas.openxmlformats.org/officeDocument/2006/relationships/hyperlink" Target="https://podminky.urs.cz/item/CS_URS_2023_01/132254203" TargetMode="External"/><Relationship Id="rId12" Type="http://schemas.openxmlformats.org/officeDocument/2006/relationships/hyperlink" Target="https://podminky.urs.cz/item/CS_URS_2023_01/162751119" TargetMode="External"/><Relationship Id="rId17" Type="http://schemas.openxmlformats.org/officeDocument/2006/relationships/hyperlink" Target="https://podminky.urs.cz/item/CS_URS_2023_01/452386111" TargetMode="External"/><Relationship Id="rId25" Type="http://schemas.openxmlformats.org/officeDocument/2006/relationships/hyperlink" Target="https://podminky.urs.cz/item/CS_URS_2023_01/890331851" TargetMode="External"/><Relationship Id="rId33" Type="http://schemas.openxmlformats.org/officeDocument/2006/relationships/hyperlink" Target="https://podminky.urs.cz/item/CS_URS_2023_01/043144000" TargetMode="External"/><Relationship Id="rId2" Type="http://schemas.openxmlformats.org/officeDocument/2006/relationships/hyperlink" Target="https://podminky.urs.cz/item/CS_URS_2023_01/113107526" TargetMode="External"/><Relationship Id="rId16" Type="http://schemas.openxmlformats.org/officeDocument/2006/relationships/hyperlink" Target="https://podminky.urs.cz/item/CS_URS_2023_01/451573111" TargetMode="External"/><Relationship Id="rId20" Type="http://schemas.openxmlformats.org/officeDocument/2006/relationships/hyperlink" Target="https://podminky.urs.cz/item/CS_URS_2023_01/997013601" TargetMode="External"/><Relationship Id="rId29" Type="http://schemas.openxmlformats.org/officeDocument/2006/relationships/hyperlink" Target="https://podminky.urs.cz/item/CS_URS_2023_01/894410212" TargetMode="External"/><Relationship Id="rId1" Type="http://schemas.openxmlformats.org/officeDocument/2006/relationships/hyperlink" Target="https://podminky.urs.cz/item/CS_URS_2023_01/113106462" TargetMode="External"/><Relationship Id="rId6" Type="http://schemas.openxmlformats.org/officeDocument/2006/relationships/hyperlink" Target="https://podminky.urs.cz/item/CS_URS_2023_01/132154205" TargetMode="External"/><Relationship Id="rId11" Type="http://schemas.openxmlformats.org/officeDocument/2006/relationships/hyperlink" Target="https://podminky.urs.cz/item/CS_URS_2023_01/162751117" TargetMode="External"/><Relationship Id="rId24" Type="http://schemas.openxmlformats.org/officeDocument/2006/relationships/hyperlink" Target="https://podminky.urs.cz/item/CS_URS_2023_01/890311851" TargetMode="External"/><Relationship Id="rId32" Type="http://schemas.openxmlformats.org/officeDocument/2006/relationships/hyperlink" Target="https://podminky.urs.cz/item/CS_URS_2023_01/919735111" TargetMode="External"/><Relationship Id="rId5" Type="http://schemas.openxmlformats.org/officeDocument/2006/relationships/hyperlink" Target="https://podminky.urs.cz/item/CS_URS_2023_01/131251201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3_01/810441811" TargetMode="External"/><Relationship Id="rId28" Type="http://schemas.openxmlformats.org/officeDocument/2006/relationships/hyperlink" Target="https://podminky.urs.cz/item/CS_URS_2023_01/894410211" TargetMode="External"/><Relationship Id="rId36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1/151811231" TargetMode="External"/><Relationship Id="rId19" Type="http://schemas.openxmlformats.org/officeDocument/2006/relationships/hyperlink" Target="https://podminky.urs.cz/item/CS_URS_2023_01/997013631" TargetMode="External"/><Relationship Id="rId31" Type="http://schemas.openxmlformats.org/officeDocument/2006/relationships/hyperlink" Target="https://podminky.urs.cz/item/CS_URS_2023_01/894703021" TargetMode="External"/><Relationship Id="rId4" Type="http://schemas.openxmlformats.org/officeDocument/2006/relationships/hyperlink" Target="https://podminky.urs.cz/item/CS_URS_2023_01/131151202" TargetMode="External"/><Relationship Id="rId9" Type="http://schemas.openxmlformats.org/officeDocument/2006/relationships/hyperlink" Target="https://podminky.urs.cz/item/CS_URS_2023_01/151811131" TargetMode="External"/><Relationship Id="rId14" Type="http://schemas.openxmlformats.org/officeDocument/2006/relationships/hyperlink" Target="https://podminky.urs.cz/item/CS_URS_2023_01/171251201" TargetMode="External"/><Relationship Id="rId22" Type="http://schemas.openxmlformats.org/officeDocument/2006/relationships/hyperlink" Target="https://podminky.urs.cz/item/CS_URS_2023_01/810351811" TargetMode="External"/><Relationship Id="rId27" Type="http://schemas.openxmlformats.org/officeDocument/2006/relationships/hyperlink" Target="https://podminky.urs.cz/item/CS_URS_2023_01/894410103" TargetMode="External"/><Relationship Id="rId30" Type="http://schemas.openxmlformats.org/officeDocument/2006/relationships/hyperlink" Target="https://podminky.urs.cz/item/CS_URS_2023_01/894410232" TargetMode="External"/><Relationship Id="rId35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1251201" TargetMode="External"/><Relationship Id="rId18" Type="http://schemas.openxmlformats.org/officeDocument/2006/relationships/hyperlink" Target="https://podminky.urs.cz/item/CS_URS_2023_01/452353101" TargetMode="External"/><Relationship Id="rId26" Type="http://schemas.openxmlformats.org/officeDocument/2006/relationships/hyperlink" Target="https://podminky.urs.cz/item/CS_URS_2023_01/871161211" TargetMode="External"/><Relationship Id="rId39" Type="http://schemas.openxmlformats.org/officeDocument/2006/relationships/hyperlink" Target="https://podminky.urs.cz/item/CS_URS_2023_01/892312121.R" TargetMode="External"/><Relationship Id="rId3" Type="http://schemas.openxmlformats.org/officeDocument/2006/relationships/hyperlink" Target="https://podminky.urs.cz/item/CS_URS_2023_01/115101201" TargetMode="External"/><Relationship Id="rId21" Type="http://schemas.openxmlformats.org/officeDocument/2006/relationships/hyperlink" Target="https://podminky.urs.cz/item/CS_URS_2023_01/850311811" TargetMode="External"/><Relationship Id="rId34" Type="http://schemas.openxmlformats.org/officeDocument/2006/relationships/hyperlink" Target="https://podminky.urs.cz/item/CS_URS_2023_01/891269111" TargetMode="External"/><Relationship Id="rId42" Type="http://schemas.openxmlformats.org/officeDocument/2006/relationships/hyperlink" Target="https://podminky.urs.cz/item/CS_URS_2023_01/722219191" TargetMode="External"/><Relationship Id="rId47" Type="http://schemas.openxmlformats.org/officeDocument/2006/relationships/hyperlink" Target="https://podminky.urs.cz/item/CS_URS_2023_01/997221612" TargetMode="External"/><Relationship Id="rId50" Type="http://schemas.openxmlformats.org/officeDocument/2006/relationships/hyperlink" Target="https://podminky.urs.cz/item/CS_URS_2023_01/998273124" TargetMode="External"/><Relationship Id="rId7" Type="http://schemas.openxmlformats.org/officeDocument/2006/relationships/hyperlink" Target="https://podminky.urs.cz/item/CS_URS_2023_01/132254201" TargetMode="External"/><Relationship Id="rId12" Type="http://schemas.openxmlformats.org/officeDocument/2006/relationships/hyperlink" Target="https://podminky.urs.cz/item/CS_URS_2023_01/171201221" TargetMode="External"/><Relationship Id="rId17" Type="http://schemas.openxmlformats.org/officeDocument/2006/relationships/hyperlink" Target="https://podminky.urs.cz/item/CS_URS_2023_01/452313131" TargetMode="External"/><Relationship Id="rId25" Type="http://schemas.openxmlformats.org/officeDocument/2006/relationships/hyperlink" Target="https://podminky.urs.cz/item/CS_URS_2023_01/857264122" TargetMode="External"/><Relationship Id="rId33" Type="http://schemas.openxmlformats.org/officeDocument/2006/relationships/hyperlink" Target="https://podminky.urs.cz/item/CS_URS_2023_01/891261112" TargetMode="External"/><Relationship Id="rId38" Type="http://schemas.openxmlformats.org/officeDocument/2006/relationships/hyperlink" Target="https://podminky.urs.cz/item/CS_URS_2023_01/892273122" TargetMode="External"/><Relationship Id="rId46" Type="http://schemas.openxmlformats.org/officeDocument/2006/relationships/hyperlink" Target="https://podminky.urs.cz/item/CS_URS_2023_01/997221579" TargetMode="External"/><Relationship Id="rId2" Type="http://schemas.openxmlformats.org/officeDocument/2006/relationships/hyperlink" Target="https://podminky.urs.cz/item/CS_URS_2023_01/113107541" TargetMode="External"/><Relationship Id="rId16" Type="http://schemas.openxmlformats.org/officeDocument/2006/relationships/hyperlink" Target="https://podminky.urs.cz/item/CS_URS_2023_01/451572111" TargetMode="External"/><Relationship Id="rId20" Type="http://schemas.openxmlformats.org/officeDocument/2006/relationships/hyperlink" Target="https://podminky.urs.cz/item/CS_URS_2023_01/564931412" TargetMode="External"/><Relationship Id="rId29" Type="http://schemas.openxmlformats.org/officeDocument/2006/relationships/hyperlink" Target="https://podminky.urs.cz/item/CS_URS_2023_01/877161110" TargetMode="External"/><Relationship Id="rId41" Type="http://schemas.openxmlformats.org/officeDocument/2006/relationships/hyperlink" Target="https://podminky.urs.cz/item/CS_URS_2023_01/899401112" TargetMode="External"/><Relationship Id="rId1" Type="http://schemas.openxmlformats.org/officeDocument/2006/relationships/hyperlink" Target="https://podminky.urs.cz/item/CS_URS_2023_01/113107526" TargetMode="External"/><Relationship Id="rId6" Type="http://schemas.openxmlformats.org/officeDocument/2006/relationships/hyperlink" Target="https://podminky.urs.cz/item/CS_URS_2023_01/132154204" TargetMode="External"/><Relationship Id="rId11" Type="http://schemas.openxmlformats.org/officeDocument/2006/relationships/hyperlink" Target="https://podminky.urs.cz/item/CS_URS_2023_01/162751119" TargetMode="External"/><Relationship Id="rId24" Type="http://schemas.openxmlformats.org/officeDocument/2006/relationships/hyperlink" Target="https://podminky.urs.cz/item/CS_URS_2023_01/857242122" TargetMode="External"/><Relationship Id="rId32" Type="http://schemas.openxmlformats.org/officeDocument/2006/relationships/hyperlink" Target="https://podminky.urs.cz/item/CS_URS_2023_01/891241112" TargetMode="External"/><Relationship Id="rId37" Type="http://schemas.openxmlformats.org/officeDocument/2006/relationships/hyperlink" Target="https://podminky.urs.cz/item/CS_URS_2023_01/892271111" TargetMode="External"/><Relationship Id="rId40" Type="http://schemas.openxmlformats.org/officeDocument/2006/relationships/hyperlink" Target="https://podminky.urs.cz/item/CS_URS_2023_01/892372111" TargetMode="External"/><Relationship Id="rId45" Type="http://schemas.openxmlformats.org/officeDocument/2006/relationships/hyperlink" Target="https://podminky.urs.cz/item/CS_URS_2023_01/997221571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3_01/120001101" TargetMode="External"/><Relationship Id="rId15" Type="http://schemas.openxmlformats.org/officeDocument/2006/relationships/hyperlink" Target="https://podminky.urs.cz/item/CS_URS_2023_01/175151101" TargetMode="External"/><Relationship Id="rId23" Type="http://schemas.openxmlformats.org/officeDocument/2006/relationships/hyperlink" Target="https://podminky.urs.cz/item/CS_URS_2023_01/851261131" TargetMode="External"/><Relationship Id="rId28" Type="http://schemas.openxmlformats.org/officeDocument/2006/relationships/hyperlink" Target="https://podminky.urs.cz/item/CS_URS_2023_01/871211811" TargetMode="External"/><Relationship Id="rId36" Type="http://schemas.openxmlformats.org/officeDocument/2006/relationships/hyperlink" Target="https://podminky.urs.cz/item/CS_URS_2023_01/892241111" TargetMode="External"/><Relationship Id="rId49" Type="http://schemas.openxmlformats.org/officeDocument/2006/relationships/hyperlink" Target="https://podminky.urs.cz/item/CS_URS_2023_01/998273102" TargetMode="External"/><Relationship Id="rId10" Type="http://schemas.openxmlformats.org/officeDocument/2006/relationships/hyperlink" Target="https://podminky.urs.cz/item/CS_URS_2023_01/162751117" TargetMode="External"/><Relationship Id="rId19" Type="http://schemas.openxmlformats.org/officeDocument/2006/relationships/hyperlink" Target="https://podminky.urs.cz/item/CS_URS_2023_01/564231111" TargetMode="External"/><Relationship Id="rId31" Type="http://schemas.openxmlformats.org/officeDocument/2006/relationships/hyperlink" Target="https://podminky.urs.cz/item/CS_URS_2023_01/891181112" TargetMode="External"/><Relationship Id="rId44" Type="http://schemas.openxmlformats.org/officeDocument/2006/relationships/hyperlink" Target="https://podminky.urs.cz/item/CS_URS_2023_01/919735111" TargetMode="External"/><Relationship Id="rId52" Type="http://schemas.openxmlformats.org/officeDocument/2006/relationships/hyperlink" Target="https://podminky.urs.cz/item/CS_URS_2023_01/998713101" TargetMode="External"/><Relationship Id="rId4" Type="http://schemas.openxmlformats.org/officeDocument/2006/relationships/hyperlink" Target="https://podminky.urs.cz/item/CS_URS_2023_01/115101301" TargetMode="External"/><Relationship Id="rId9" Type="http://schemas.openxmlformats.org/officeDocument/2006/relationships/hyperlink" Target="https://podminky.urs.cz/item/CS_URS_2023_01/151811141" TargetMode="External"/><Relationship Id="rId14" Type="http://schemas.openxmlformats.org/officeDocument/2006/relationships/hyperlink" Target="https://podminky.urs.cz/item/CS_URS_2023_01/174151101" TargetMode="External"/><Relationship Id="rId22" Type="http://schemas.openxmlformats.org/officeDocument/2006/relationships/hyperlink" Target="https://podminky.urs.cz/item/CS_URS_2023_01/851241131" TargetMode="External"/><Relationship Id="rId27" Type="http://schemas.openxmlformats.org/officeDocument/2006/relationships/hyperlink" Target="https://podminky.urs.cz/item/CS_URS_2023_01/857262122" TargetMode="External"/><Relationship Id="rId30" Type="http://schemas.openxmlformats.org/officeDocument/2006/relationships/hyperlink" Target="https://podminky.urs.cz/item/CS_URS_2023_01/877260330" TargetMode="External"/><Relationship Id="rId35" Type="http://schemas.openxmlformats.org/officeDocument/2006/relationships/hyperlink" Target="https://podminky.urs.cz/item/CS_URS_2023_01/892233122" TargetMode="External"/><Relationship Id="rId43" Type="http://schemas.openxmlformats.org/officeDocument/2006/relationships/hyperlink" Target="https://podminky.urs.cz/item/CS_URS_2023_01/899722113" TargetMode="External"/><Relationship Id="rId48" Type="http://schemas.openxmlformats.org/officeDocument/2006/relationships/hyperlink" Target="https://podminky.urs.cz/item/CS_URS_2023_01/997013631" TargetMode="External"/><Relationship Id="rId8" Type="http://schemas.openxmlformats.org/officeDocument/2006/relationships/hyperlink" Target="https://podminky.urs.cz/item/CS_URS_2023_01/151811131" TargetMode="External"/><Relationship Id="rId51" Type="http://schemas.openxmlformats.org/officeDocument/2006/relationships/hyperlink" Target="https://podminky.urs.cz/item/CS_URS_2023_01/71313115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751119" TargetMode="External"/><Relationship Id="rId18" Type="http://schemas.openxmlformats.org/officeDocument/2006/relationships/hyperlink" Target="https://podminky.urs.cz/item/CS_URS_2023_01/451573111" TargetMode="External"/><Relationship Id="rId26" Type="http://schemas.openxmlformats.org/officeDocument/2006/relationships/hyperlink" Target="https://podminky.urs.cz/item/CS_URS_2023_01/810441811" TargetMode="External"/><Relationship Id="rId39" Type="http://schemas.openxmlformats.org/officeDocument/2006/relationships/hyperlink" Target="https://podminky.urs.cz/item/CS_URS_2023_01/894703021" TargetMode="External"/><Relationship Id="rId3" Type="http://schemas.openxmlformats.org/officeDocument/2006/relationships/hyperlink" Target="https://podminky.urs.cz/item/CS_URS_2023_01/115101201" TargetMode="External"/><Relationship Id="rId21" Type="http://schemas.openxmlformats.org/officeDocument/2006/relationships/hyperlink" Target="https://podminky.urs.cz/item/CS_URS_2023_01/452386111" TargetMode="External"/><Relationship Id="rId34" Type="http://schemas.openxmlformats.org/officeDocument/2006/relationships/hyperlink" Target="https://podminky.urs.cz/item/CS_URS_2023_01/894410103" TargetMode="External"/><Relationship Id="rId42" Type="http://schemas.openxmlformats.org/officeDocument/2006/relationships/hyperlink" Target="https://podminky.urs.cz/item/CS_URS_2023_01/977151126" TargetMode="External"/><Relationship Id="rId47" Type="http://schemas.openxmlformats.org/officeDocument/2006/relationships/hyperlink" Target="https://podminky.urs.cz/item/CS_URS_2023_01/998275124" TargetMode="External"/><Relationship Id="rId50" Type="http://schemas.openxmlformats.org/officeDocument/2006/relationships/hyperlink" Target="https://podminky.urs.cz/item/CS_URS_2023_01/892421111" TargetMode="External"/><Relationship Id="rId7" Type="http://schemas.openxmlformats.org/officeDocument/2006/relationships/hyperlink" Target="https://podminky.urs.cz/item/CS_URS_2023_01/131251201" TargetMode="External"/><Relationship Id="rId12" Type="http://schemas.openxmlformats.org/officeDocument/2006/relationships/hyperlink" Target="https://podminky.urs.cz/item/CS_URS_2023_01/162751117" TargetMode="External"/><Relationship Id="rId17" Type="http://schemas.openxmlformats.org/officeDocument/2006/relationships/hyperlink" Target="https://podminky.urs.cz/item/CS_URS_2023_01/358325114" TargetMode="External"/><Relationship Id="rId25" Type="http://schemas.openxmlformats.org/officeDocument/2006/relationships/hyperlink" Target="https://podminky.urs.cz/item/CS_URS_2023_01/810391811" TargetMode="External"/><Relationship Id="rId33" Type="http://schemas.openxmlformats.org/officeDocument/2006/relationships/hyperlink" Target="https://podminky.urs.cz/item/CS_URS_2023_01/894410101" TargetMode="External"/><Relationship Id="rId38" Type="http://schemas.openxmlformats.org/officeDocument/2006/relationships/hyperlink" Target="https://podminky.urs.cz/item/CS_URS_2023_01/894410232" TargetMode="External"/><Relationship Id="rId46" Type="http://schemas.openxmlformats.org/officeDocument/2006/relationships/hyperlink" Target="https://podminky.urs.cz/item/CS_URS_2023_01/998275101" TargetMode="External"/><Relationship Id="rId2" Type="http://schemas.openxmlformats.org/officeDocument/2006/relationships/hyperlink" Target="https://podminky.urs.cz/item/CS_URS_2023_01/113107541" TargetMode="External"/><Relationship Id="rId16" Type="http://schemas.openxmlformats.org/officeDocument/2006/relationships/hyperlink" Target="https://podminky.urs.cz/item/CS_URS_2023_01/175111101" TargetMode="External"/><Relationship Id="rId20" Type="http://schemas.openxmlformats.org/officeDocument/2006/relationships/hyperlink" Target="https://podminky.urs.cz/item/CS_URS_2023_01/452311151" TargetMode="External"/><Relationship Id="rId29" Type="http://schemas.openxmlformats.org/officeDocument/2006/relationships/hyperlink" Target="https://podminky.urs.cz/item/CS_URS_2023_01/831362121" TargetMode="External"/><Relationship Id="rId41" Type="http://schemas.openxmlformats.org/officeDocument/2006/relationships/hyperlink" Target="https://podminky.urs.cz/item/CS_URS_2023_01/953171004" TargetMode="External"/><Relationship Id="rId1" Type="http://schemas.openxmlformats.org/officeDocument/2006/relationships/hyperlink" Target="https://podminky.urs.cz/item/CS_URS_2023_01/113107526" TargetMode="External"/><Relationship Id="rId6" Type="http://schemas.openxmlformats.org/officeDocument/2006/relationships/hyperlink" Target="https://podminky.urs.cz/item/CS_URS_2023_01/131151201" TargetMode="External"/><Relationship Id="rId11" Type="http://schemas.openxmlformats.org/officeDocument/2006/relationships/hyperlink" Target="https://podminky.urs.cz/item/CS_URS_2023_01/151811141" TargetMode="External"/><Relationship Id="rId24" Type="http://schemas.openxmlformats.org/officeDocument/2006/relationships/hyperlink" Target="https://podminky.urs.cz/item/CS_URS_2023_01/591241111" TargetMode="External"/><Relationship Id="rId32" Type="http://schemas.openxmlformats.org/officeDocument/2006/relationships/hyperlink" Target="https://podminky.urs.cz/item/CS_URS_2023_01/837361221" TargetMode="External"/><Relationship Id="rId37" Type="http://schemas.openxmlformats.org/officeDocument/2006/relationships/hyperlink" Target="https://podminky.urs.cz/item/CS_URS_2023_01/894410213" TargetMode="External"/><Relationship Id="rId40" Type="http://schemas.openxmlformats.org/officeDocument/2006/relationships/hyperlink" Target="https://podminky.urs.cz/item/CS_URS_2023_01/919735111" TargetMode="External"/><Relationship Id="rId45" Type="http://schemas.openxmlformats.org/officeDocument/2006/relationships/hyperlink" Target="https://podminky.urs.cz/item/CS_URS_2023_01/997013602" TargetMode="External"/><Relationship Id="rId53" Type="http://schemas.openxmlformats.org/officeDocument/2006/relationships/printerSettings" Target="../printerSettings/printerSettings5.bin"/><Relationship Id="rId5" Type="http://schemas.openxmlformats.org/officeDocument/2006/relationships/hyperlink" Target="https://podminky.urs.cz/item/CS_URS_2023_01/120001101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3_01/564931412" TargetMode="External"/><Relationship Id="rId28" Type="http://schemas.openxmlformats.org/officeDocument/2006/relationships/hyperlink" Target="https://podminky.urs.cz/item/CS_URS_2023_01/831352121" TargetMode="External"/><Relationship Id="rId36" Type="http://schemas.openxmlformats.org/officeDocument/2006/relationships/hyperlink" Target="https://podminky.urs.cz/item/CS_URS_2023_01/894410212" TargetMode="External"/><Relationship Id="rId49" Type="http://schemas.openxmlformats.org/officeDocument/2006/relationships/hyperlink" Target="https://podminky.urs.cz/item/CS_URS_2023_01/892381111" TargetMode="External"/><Relationship Id="rId10" Type="http://schemas.openxmlformats.org/officeDocument/2006/relationships/hyperlink" Target="https://podminky.urs.cz/item/CS_URS_2023_01/151811131" TargetMode="External"/><Relationship Id="rId19" Type="http://schemas.openxmlformats.org/officeDocument/2006/relationships/hyperlink" Target="https://podminky.urs.cz/item/CS_URS_2023_01/452311131" TargetMode="External"/><Relationship Id="rId31" Type="http://schemas.openxmlformats.org/officeDocument/2006/relationships/hyperlink" Target="https://podminky.urs.cz/item/CS_URS_2023_01/837352221" TargetMode="External"/><Relationship Id="rId44" Type="http://schemas.openxmlformats.org/officeDocument/2006/relationships/hyperlink" Target="https://podminky.urs.cz/item/CS_URS_2023_01/997221612" TargetMode="External"/><Relationship Id="rId52" Type="http://schemas.openxmlformats.org/officeDocument/2006/relationships/hyperlink" Target="https://podminky.urs.cz/item/CS_URS_2023_01/892442111" TargetMode="External"/><Relationship Id="rId4" Type="http://schemas.openxmlformats.org/officeDocument/2006/relationships/hyperlink" Target="https://podminky.urs.cz/item/CS_URS_2023_01/115101301" TargetMode="External"/><Relationship Id="rId9" Type="http://schemas.openxmlformats.org/officeDocument/2006/relationships/hyperlink" Target="https://podminky.urs.cz/item/CS_URS_2023_01/132251254" TargetMode="External"/><Relationship Id="rId14" Type="http://schemas.openxmlformats.org/officeDocument/2006/relationships/hyperlink" Target="https://podminky.urs.cz/item/CS_URS_2023_01/171201221" TargetMode="External"/><Relationship Id="rId22" Type="http://schemas.openxmlformats.org/officeDocument/2006/relationships/hyperlink" Target="https://podminky.urs.cz/item/CS_URS_2023_01/564231111" TargetMode="External"/><Relationship Id="rId27" Type="http://schemas.openxmlformats.org/officeDocument/2006/relationships/hyperlink" Target="https://podminky.urs.cz/item/CS_URS_2023_01/830361811" TargetMode="External"/><Relationship Id="rId30" Type="http://schemas.openxmlformats.org/officeDocument/2006/relationships/hyperlink" Target="https://podminky.urs.cz/item/CS_URS_2023_01/831422121" TargetMode="External"/><Relationship Id="rId35" Type="http://schemas.openxmlformats.org/officeDocument/2006/relationships/hyperlink" Target="https://podminky.urs.cz/item/CS_URS_2023_01/894410211" TargetMode="External"/><Relationship Id="rId43" Type="http://schemas.openxmlformats.org/officeDocument/2006/relationships/hyperlink" Target="https://podminky.urs.cz/item/CS_URS_2023_01/997221579" TargetMode="External"/><Relationship Id="rId48" Type="http://schemas.openxmlformats.org/officeDocument/2006/relationships/hyperlink" Target="https://podminky.urs.cz/item/CS_URS_2023_01/892351111" TargetMode="External"/><Relationship Id="rId8" Type="http://schemas.openxmlformats.org/officeDocument/2006/relationships/hyperlink" Target="https://podminky.urs.cz/item/CS_URS_2023_01/132151255" TargetMode="External"/><Relationship Id="rId51" Type="http://schemas.openxmlformats.org/officeDocument/2006/relationships/hyperlink" Target="https://podminky.urs.cz/item/CS_URS_2023_01/892372111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092203000" TargetMode="External"/><Relationship Id="rId2" Type="http://schemas.openxmlformats.org/officeDocument/2006/relationships/hyperlink" Target="https://podminky.urs.cz/item/CS_URS_2023_01/091504000" TargetMode="External"/><Relationship Id="rId1" Type="http://schemas.openxmlformats.org/officeDocument/2006/relationships/hyperlink" Target="https://podminky.urs.cz/item/CS_URS_2024_02/052002000" TargetMode="External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podminky.urs.cz/item/CS_URS_2023_01/0931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M101"/>
  <sheetViews>
    <sheetView showGridLines="0" tabSelected="1" workbookViewId="0">
      <selection activeCell="J14" sqref="J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58" max="70" width="9.33203125" style="1"/>
    <col min="71" max="91" width="9.33203125" style="1" hidden="1"/>
    <col min="92" max="16384" width="9.33203125" style="1"/>
  </cols>
  <sheetData>
    <row r="1" spans="1:74" x14ac:dyDescent="0.2">
      <c r="A1" s="87" t="s">
        <v>0</v>
      </c>
      <c r="AZ1" s="87" t="s">
        <v>1</v>
      </c>
      <c r="BA1" s="87" t="s">
        <v>2</v>
      </c>
      <c r="BB1" s="87" t="s">
        <v>1</v>
      </c>
      <c r="BT1" s="87" t="s">
        <v>3</v>
      </c>
      <c r="BU1" s="87" t="s">
        <v>3</v>
      </c>
      <c r="BV1" s="87" t="s">
        <v>4</v>
      </c>
    </row>
    <row r="2" spans="1:74" ht="36.950000000000003" customHeight="1" x14ac:dyDescent="0.2">
      <c r="AR2" s="320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89" t="s">
        <v>6</v>
      </c>
      <c r="BT2" s="89" t="s">
        <v>7</v>
      </c>
    </row>
    <row r="3" spans="1:74" ht="6.95" customHeight="1" x14ac:dyDescent="0.2">
      <c r="B3" s="90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2"/>
      <c r="BS3" s="89" t="s">
        <v>6</v>
      </c>
      <c r="BT3" s="89" t="s">
        <v>8</v>
      </c>
    </row>
    <row r="4" spans="1:74" ht="24.95" customHeight="1" x14ac:dyDescent="0.2">
      <c r="B4" s="92"/>
      <c r="D4" s="93" t="s">
        <v>9</v>
      </c>
      <c r="AR4" s="92"/>
      <c r="AS4" s="94" t="s">
        <v>10</v>
      </c>
      <c r="BE4" s="95" t="s">
        <v>1505</v>
      </c>
      <c r="BS4" s="89" t="s">
        <v>11</v>
      </c>
    </row>
    <row r="5" spans="1:74" ht="12" customHeight="1" x14ac:dyDescent="0.2">
      <c r="B5" s="92"/>
      <c r="D5" s="96" t="s">
        <v>12</v>
      </c>
      <c r="K5" s="328" t="s">
        <v>13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R5" s="92"/>
      <c r="BE5" s="349" t="s">
        <v>1506</v>
      </c>
      <c r="BS5" s="89" t="s">
        <v>6</v>
      </c>
    </row>
    <row r="6" spans="1:74" ht="36.950000000000003" customHeight="1" x14ac:dyDescent="0.2">
      <c r="B6" s="92"/>
      <c r="D6" s="98" t="s">
        <v>14</v>
      </c>
      <c r="K6" s="330" t="s">
        <v>1471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R6" s="92"/>
      <c r="BE6" s="350"/>
      <c r="BS6" s="89" t="s">
        <v>6</v>
      </c>
    </row>
    <row r="7" spans="1:74" ht="12" customHeight="1" x14ac:dyDescent="0.2">
      <c r="B7" s="92"/>
      <c r="D7" s="99" t="s">
        <v>15</v>
      </c>
      <c r="K7" s="100" t="s">
        <v>16</v>
      </c>
      <c r="AK7" s="99" t="s">
        <v>17</v>
      </c>
      <c r="AN7" s="100" t="s">
        <v>18</v>
      </c>
      <c r="AR7" s="92"/>
      <c r="BE7" s="350"/>
      <c r="BS7" s="89" t="s">
        <v>6</v>
      </c>
    </row>
    <row r="8" spans="1:74" ht="12" customHeight="1" x14ac:dyDescent="0.2">
      <c r="B8" s="92"/>
      <c r="D8" s="99" t="s">
        <v>19</v>
      </c>
      <c r="K8" s="100" t="s">
        <v>20</v>
      </c>
      <c r="AK8" s="99" t="s">
        <v>21</v>
      </c>
      <c r="AN8" s="101">
        <v>45678</v>
      </c>
      <c r="AR8" s="92"/>
      <c r="BE8" s="350"/>
      <c r="BS8" s="89" t="s">
        <v>6</v>
      </c>
    </row>
    <row r="9" spans="1:74" ht="29.25" customHeight="1" x14ac:dyDescent="0.2">
      <c r="B9" s="92"/>
      <c r="D9" s="96" t="s">
        <v>22</v>
      </c>
      <c r="K9" s="102" t="s">
        <v>23</v>
      </c>
      <c r="AK9" s="96" t="s">
        <v>24</v>
      </c>
      <c r="AN9" s="102" t="s">
        <v>25</v>
      </c>
      <c r="AR9" s="92"/>
      <c r="BE9" s="350"/>
      <c r="BS9" s="89" t="s">
        <v>6</v>
      </c>
    </row>
    <row r="10" spans="1:74" ht="12" customHeight="1" x14ac:dyDescent="0.2">
      <c r="B10" s="92"/>
      <c r="D10" s="99" t="s">
        <v>26</v>
      </c>
      <c r="AK10" s="99" t="s">
        <v>27</v>
      </c>
      <c r="AN10" s="100" t="s">
        <v>28</v>
      </c>
      <c r="AR10" s="92"/>
      <c r="BE10" s="350"/>
      <c r="BS10" s="89" t="s">
        <v>6</v>
      </c>
    </row>
    <row r="11" spans="1:74" ht="18.399999999999999" customHeight="1" x14ac:dyDescent="0.2">
      <c r="B11" s="92"/>
      <c r="E11" s="100" t="s">
        <v>29</v>
      </c>
      <c r="AK11" s="99" t="s">
        <v>30</v>
      </c>
      <c r="AN11" s="100" t="s">
        <v>1</v>
      </c>
      <c r="AR11" s="92"/>
      <c r="BE11" s="350"/>
      <c r="BS11" s="89" t="s">
        <v>6</v>
      </c>
    </row>
    <row r="12" spans="1:74" ht="6.95" customHeight="1" x14ac:dyDescent="0.2">
      <c r="B12" s="92"/>
      <c r="AR12" s="92"/>
      <c r="BE12" s="350"/>
      <c r="BS12" s="89" t="s">
        <v>6</v>
      </c>
    </row>
    <row r="13" spans="1:74" ht="12" customHeight="1" x14ac:dyDescent="0.2">
      <c r="B13" s="92"/>
      <c r="D13" s="99" t="s">
        <v>31</v>
      </c>
      <c r="AK13" s="99" t="s">
        <v>27</v>
      </c>
      <c r="AN13" s="103"/>
      <c r="AR13" s="92"/>
      <c r="BE13" s="350"/>
      <c r="BS13" s="89" t="s">
        <v>6</v>
      </c>
    </row>
    <row r="14" spans="1:74" ht="12.75" x14ac:dyDescent="0.2">
      <c r="B14" s="92"/>
      <c r="E14" s="103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K14" s="99" t="s">
        <v>30</v>
      </c>
      <c r="AN14" s="103"/>
      <c r="AR14" s="92"/>
      <c r="BE14" s="350"/>
      <c r="BS14" s="89" t="s">
        <v>6</v>
      </c>
    </row>
    <row r="15" spans="1:74" ht="6.95" customHeight="1" x14ac:dyDescent="0.2">
      <c r="B15" s="92"/>
      <c r="AR15" s="92"/>
      <c r="BE15" s="350"/>
      <c r="BS15" s="89" t="s">
        <v>3</v>
      </c>
    </row>
    <row r="16" spans="1:74" ht="12" customHeight="1" x14ac:dyDescent="0.2">
      <c r="B16" s="92"/>
      <c r="D16" s="99" t="s">
        <v>32</v>
      </c>
      <c r="AK16" s="99" t="s">
        <v>27</v>
      </c>
      <c r="AN16" s="100" t="s">
        <v>33</v>
      </c>
      <c r="AR16" s="92"/>
      <c r="BE16" s="350"/>
      <c r="BS16" s="89" t="s">
        <v>3</v>
      </c>
    </row>
    <row r="17" spans="1:71" ht="18.399999999999999" customHeight="1" x14ac:dyDescent="0.2">
      <c r="B17" s="92"/>
      <c r="E17" s="100" t="s">
        <v>34</v>
      </c>
      <c r="AK17" s="99" t="s">
        <v>30</v>
      </c>
      <c r="AN17" s="100" t="s">
        <v>1</v>
      </c>
      <c r="AR17" s="92"/>
      <c r="BE17" s="350"/>
      <c r="BS17" s="89" t="s">
        <v>35</v>
      </c>
    </row>
    <row r="18" spans="1:71" ht="6.95" customHeight="1" x14ac:dyDescent="0.2">
      <c r="B18" s="92"/>
      <c r="AR18" s="92"/>
      <c r="BE18" s="350"/>
      <c r="BS18" s="89" t="s">
        <v>6</v>
      </c>
    </row>
    <row r="19" spans="1:71" ht="12" customHeight="1" x14ac:dyDescent="0.2">
      <c r="B19" s="92"/>
      <c r="D19" s="99" t="s">
        <v>36</v>
      </c>
      <c r="AK19" s="99" t="s">
        <v>27</v>
      </c>
      <c r="AN19" s="100" t="s">
        <v>37</v>
      </c>
      <c r="AR19" s="92"/>
      <c r="BE19" s="350"/>
      <c r="BS19" s="89" t="s">
        <v>6</v>
      </c>
    </row>
    <row r="20" spans="1:71" ht="18.399999999999999" customHeight="1" x14ac:dyDescent="0.2">
      <c r="B20" s="92"/>
      <c r="E20" s="100" t="s">
        <v>38</v>
      </c>
      <c r="AK20" s="99" t="s">
        <v>30</v>
      </c>
      <c r="AN20" s="100" t="s">
        <v>1</v>
      </c>
      <c r="AR20" s="92"/>
      <c r="BE20" s="350"/>
      <c r="BS20" s="89" t="s">
        <v>35</v>
      </c>
    </row>
    <row r="21" spans="1:71" ht="6.95" customHeight="1" x14ac:dyDescent="0.2">
      <c r="B21" s="92"/>
      <c r="AR21" s="92"/>
      <c r="BE21" s="350"/>
    </row>
    <row r="22" spans="1:71" ht="12" customHeight="1" x14ac:dyDescent="0.2">
      <c r="B22" s="92"/>
      <c r="D22" s="99" t="s">
        <v>39</v>
      </c>
      <c r="AR22" s="92"/>
      <c r="BE22" s="350"/>
    </row>
    <row r="23" spans="1:71" ht="16.5" customHeight="1" x14ac:dyDescent="0.2">
      <c r="B23" s="92"/>
      <c r="E23" s="331" t="s">
        <v>1</v>
      </c>
      <c r="F23" s="331"/>
      <c r="G23" s="331"/>
      <c r="H23" s="331"/>
      <c r="I23" s="331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R23" s="92"/>
      <c r="BE23" s="350"/>
    </row>
    <row r="24" spans="1:71" ht="6.95" customHeight="1" x14ac:dyDescent="0.2">
      <c r="B24" s="92"/>
      <c r="AR24" s="92"/>
      <c r="BE24" s="350"/>
    </row>
    <row r="25" spans="1:71" ht="6.95" customHeight="1" x14ac:dyDescent="0.2">
      <c r="B25" s="92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R25" s="92"/>
      <c r="BE25" s="350"/>
    </row>
    <row r="26" spans="1:71" s="112" customFormat="1" ht="25.9" customHeight="1" x14ac:dyDescent="0.2">
      <c r="A26" s="107"/>
      <c r="B26" s="108"/>
      <c r="C26" s="107"/>
      <c r="D26" s="109" t="s">
        <v>40</v>
      </c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332">
        <f>ROUND(AG94,2)</f>
        <v>1638854</v>
      </c>
      <c r="AL26" s="333"/>
      <c r="AM26" s="333"/>
      <c r="AN26" s="333"/>
      <c r="AO26" s="333"/>
      <c r="AP26" s="107"/>
      <c r="AQ26" s="107"/>
      <c r="AR26" s="108"/>
      <c r="BE26" s="350"/>
    </row>
    <row r="27" spans="1:71" s="112" customFormat="1" ht="6.95" customHeight="1" x14ac:dyDescent="0.2">
      <c r="A27" s="107"/>
      <c r="B27" s="108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8"/>
      <c r="BE27" s="350"/>
    </row>
    <row r="28" spans="1:71" s="112" customFormat="1" ht="12.75" x14ac:dyDescent="0.2">
      <c r="A28" s="107"/>
      <c r="B28" s="108"/>
      <c r="C28" s="107"/>
      <c r="D28" s="107"/>
      <c r="E28" s="107"/>
      <c r="F28" s="107"/>
      <c r="G28" s="107"/>
      <c r="H28" s="107"/>
      <c r="I28" s="107"/>
      <c r="J28" s="107"/>
      <c r="K28" s="107"/>
      <c r="L28" s="334" t="s">
        <v>41</v>
      </c>
      <c r="M28" s="334"/>
      <c r="N28" s="334"/>
      <c r="O28" s="334"/>
      <c r="P28" s="334"/>
      <c r="Q28" s="107"/>
      <c r="R28" s="107"/>
      <c r="S28" s="107"/>
      <c r="T28" s="107"/>
      <c r="U28" s="107"/>
      <c r="V28" s="107"/>
      <c r="W28" s="334" t="s">
        <v>42</v>
      </c>
      <c r="X28" s="334"/>
      <c r="Y28" s="334"/>
      <c r="Z28" s="334"/>
      <c r="AA28" s="334"/>
      <c r="AB28" s="334"/>
      <c r="AC28" s="334"/>
      <c r="AD28" s="334"/>
      <c r="AE28" s="334"/>
      <c r="AF28" s="107"/>
      <c r="AG28" s="107"/>
      <c r="AH28" s="107"/>
      <c r="AI28" s="107"/>
      <c r="AJ28" s="107"/>
      <c r="AK28" s="334" t="s">
        <v>43</v>
      </c>
      <c r="AL28" s="334"/>
      <c r="AM28" s="334"/>
      <c r="AN28" s="334"/>
      <c r="AO28" s="334"/>
      <c r="AP28" s="107"/>
      <c r="AQ28" s="107"/>
      <c r="AR28" s="108"/>
      <c r="BE28" s="350"/>
    </row>
    <row r="29" spans="1:71" s="114" customFormat="1" ht="14.45" customHeight="1" x14ac:dyDescent="0.2">
      <c r="B29" s="115"/>
      <c r="D29" s="99" t="s">
        <v>44</v>
      </c>
      <c r="F29" s="99" t="s">
        <v>45</v>
      </c>
      <c r="L29" s="335">
        <v>0.21</v>
      </c>
      <c r="M29" s="336"/>
      <c r="N29" s="336"/>
      <c r="O29" s="336"/>
      <c r="P29" s="336"/>
      <c r="W29" s="337">
        <f>ROUND(AZ94, 2)</f>
        <v>1638854</v>
      </c>
      <c r="X29" s="336"/>
      <c r="Y29" s="336"/>
      <c r="Z29" s="336"/>
      <c r="AA29" s="336"/>
      <c r="AB29" s="336"/>
      <c r="AC29" s="336"/>
      <c r="AD29" s="336"/>
      <c r="AE29" s="336"/>
      <c r="AK29" s="337">
        <f>ROUND(AV94, 2)</f>
        <v>344159.34</v>
      </c>
      <c r="AL29" s="336"/>
      <c r="AM29" s="336"/>
      <c r="AN29" s="336"/>
      <c r="AO29" s="336"/>
      <c r="AR29" s="115"/>
      <c r="BE29" s="351"/>
    </row>
    <row r="30" spans="1:71" s="114" customFormat="1" ht="14.45" customHeight="1" x14ac:dyDescent="0.2">
      <c r="B30" s="115"/>
      <c r="F30" s="99" t="s">
        <v>46</v>
      </c>
      <c r="L30" s="335">
        <v>0.15</v>
      </c>
      <c r="M30" s="336"/>
      <c r="N30" s="336"/>
      <c r="O30" s="336"/>
      <c r="P30" s="336"/>
      <c r="W30" s="337">
        <f>ROUND(BA94, 2)</f>
        <v>0</v>
      </c>
      <c r="X30" s="336"/>
      <c r="Y30" s="336"/>
      <c r="Z30" s="336"/>
      <c r="AA30" s="336"/>
      <c r="AB30" s="336"/>
      <c r="AC30" s="336"/>
      <c r="AD30" s="336"/>
      <c r="AE30" s="336"/>
      <c r="AK30" s="337">
        <f>ROUND(AW94, 2)</f>
        <v>0</v>
      </c>
      <c r="AL30" s="336"/>
      <c r="AM30" s="336"/>
      <c r="AN30" s="336"/>
      <c r="AO30" s="336"/>
      <c r="AR30" s="115"/>
      <c r="BE30" s="351"/>
    </row>
    <row r="31" spans="1:71" s="114" customFormat="1" ht="14.45" hidden="1" customHeight="1" x14ac:dyDescent="0.2">
      <c r="B31" s="115"/>
      <c r="F31" s="99" t="s">
        <v>47</v>
      </c>
      <c r="L31" s="335">
        <v>0.21</v>
      </c>
      <c r="M31" s="336"/>
      <c r="N31" s="336"/>
      <c r="O31" s="336"/>
      <c r="P31" s="336"/>
      <c r="W31" s="337">
        <f>ROUND(BB94, 2)</f>
        <v>0</v>
      </c>
      <c r="X31" s="336"/>
      <c r="Y31" s="336"/>
      <c r="Z31" s="336"/>
      <c r="AA31" s="336"/>
      <c r="AB31" s="336"/>
      <c r="AC31" s="336"/>
      <c r="AD31" s="336"/>
      <c r="AE31" s="336"/>
      <c r="AK31" s="337">
        <v>0</v>
      </c>
      <c r="AL31" s="336"/>
      <c r="AM31" s="336"/>
      <c r="AN31" s="336"/>
      <c r="AO31" s="336"/>
      <c r="AR31" s="115"/>
      <c r="BE31" s="351"/>
    </row>
    <row r="32" spans="1:71" s="114" customFormat="1" ht="14.45" hidden="1" customHeight="1" x14ac:dyDescent="0.2">
      <c r="B32" s="115"/>
      <c r="F32" s="99" t="s">
        <v>48</v>
      </c>
      <c r="L32" s="335">
        <v>0.15</v>
      </c>
      <c r="M32" s="336"/>
      <c r="N32" s="336"/>
      <c r="O32" s="336"/>
      <c r="P32" s="336"/>
      <c r="W32" s="337">
        <f>ROUND(BC94, 2)</f>
        <v>0</v>
      </c>
      <c r="X32" s="336"/>
      <c r="Y32" s="336"/>
      <c r="Z32" s="336"/>
      <c r="AA32" s="336"/>
      <c r="AB32" s="336"/>
      <c r="AC32" s="336"/>
      <c r="AD32" s="336"/>
      <c r="AE32" s="336"/>
      <c r="AK32" s="337">
        <v>0</v>
      </c>
      <c r="AL32" s="336"/>
      <c r="AM32" s="336"/>
      <c r="AN32" s="336"/>
      <c r="AO32" s="336"/>
      <c r="AR32" s="115"/>
      <c r="BE32" s="351"/>
    </row>
    <row r="33" spans="1:57" s="114" customFormat="1" ht="14.45" hidden="1" customHeight="1" x14ac:dyDescent="0.2">
      <c r="B33" s="115"/>
      <c r="F33" s="99" t="s">
        <v>49</v>
      </c>
      <c r="L33" s="335">
        <v>0</v>
      </c>
      <c r="M33" s="336"/>
      <c r="N33" s="336"/>
      <c r="O33" s="336"/>
      <c r="P33" s="336"/>
      <c r="W33" s="337">
        <f>ROUND(BD94, 2)</f>
        <v>0</v>
      </c>
      <c r="X33" s="336"/>
      <c r="Y33" s="336"/>
      <c r="Z33" s="336"/>
      <c r="AA33" s="336"/>
      <c r="AB33" s="336"/>
      <c r="AC33" s="336"/>
      <c r="AD33" s="336"/>
      <c r="AE33" s="336"/>
      <c r="AK33" s="337">
        <v>0</v>
      </c>
      <c r="AL33" s="336"/>
      <c r="AM33" s="336"/>
      <c r="AN33" s="336"/>
      <c r="AO33" s="336"/>
      <c r="AR33" s="115"/>
    </row>
    <row r="34" spans="1:57" s="112" customFormat="1" ht="6.95" customHeight="1" x14ac:dyDescent="0.2">
      <c r="A34" s="107"/>
      <c r="B34" s="108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8"/>
      <c r="BE34" s="107"/>
    </row>
    <row r="35" spans="1:57" s="112" customFormat="1" ht="25.9" customHeight="1" x14ac:dyDescent="0.2">
      <c r="A35" s="107"/>
      <c r="B35" s="108"/>
      <c r="C35" s="116"/>
      <c r="D35" s="117" t="s">
        <v>50</v>
      </c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9" t="s">
        <v>51</v>
      </c>
      <c r="U35" s="118"/>
      <c r="V35" s="118"/>
      <c r="W35" s="118"/>
      <c r="X35" s="341" t="s">
        <v>52</v>
      </c>
      <c r="Y35" s="339"/>
      <c r="Z35" s="339"/>
      <c r="AA35" s="339"/>
      <c r="AB35" s="339"/>
      <c r="AC35" s="118"/>
      <c r="AD35" s="118"/>
      <c r="AE35" s="118"/>
      <c r="AF35" s="118"/>
      <c r="AG35" s="118"/>
      <c r="AH35" s="118"/>
      <c r="AI35" s="118"/>
      <c r="AJ35" s="118"/>
      <c r="AK35" s="338">
        <f>SUM(AK26:AK33)</f>
        <v>1983013.34</v>
      </c>
      <c r="AL35" s="339"/>
      <c r="AM35" s="339"/>
      <c r="AN35" s="339"/>
      <c r="AO35" s="340"/>
      <c r="AP35" s="116"/>
      <c r="AQ35" s="116"/>
      <c r="AR35" s="108"/>
      <c r="BE35" s="107"/>
    </row>
    <row r="36" spans="1:57" s="112" customFormat="1" ht="6.95" customHeight="1" x14ac:dyDescent="0.2">
      <c r="A36" s="107"/>
      <c r="B36" s="108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8"/>
      <c r="BE36" s="107"/>
    </row>
    <row r="37" spans="1:57" s="112" customFormat="1" ht="14.45" customHeight="1" x14ac:dyDescent="0.2">
      <c r="A37" s="107"/>
      <c r="B37" s="108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8"/>
      <c r="BE37" s="107"/>
    </row>
    <row r="38" spans="1:57" ht="14.45" customHeight="1" x14ac:dyDescent="0.2">
      <c r="B38" s="92"/>
      <c r="AR38" s="92"/>
    </row>
    <row r="39" spans="1:57" ht="14.45" customHeight="1" x14ac:dyDescent="0.2">
      <c r="B39" s="92"/>
      <c r="AR39" s="92"/>
    </row>
    <row r="40" spans="1:57" ht="14.45" customHeight="1" x14ac:dyDescent="0.2">
      <c r="B40" s="92"/>
      <c r="AR40" s="92"/>
    </row>
    <row r="41" spans="1:57" ht="14.45" customHeight="1" x14ac:dyDescent="0.2">
      <c r="B41" s="92"/>
      <c r="AR41" s="92"/>
    </row>
    <row r="42" spans="1:57" ht="14.45" customHeight="1" x14ac:dyDescent="0.2">
      <c r="B42" s="92"/>
      <c r="AR42" s="92"/>
    </row>
    <row r="43" spans="1:57" ht="14.45" customHeight="1" x14ac:dyDescent="0.2">
      <c r="B43" s="92"/>
      <c r="AR43" s="92"/>
    </row>
    <row r="44" spans="1:57" ht="14.45" customHeight="1" x14ac:dyDescent="0.2">
      <c r="B44" s="92"/>
      <c r="AR44" s="92"/>
    </row>
    <row r="45" spans="1:57" ht="14.45" customHeight="1" x14ac:dyDescent="0.2">
      <c r="B45" s="92"/>
      <c r="AR45" s="92"/>
    </row>
    <row r="46" spans="1:57" ht="14.45" customHeight="1" x14ac:dyDescent="0.2">
      <c r="B46" s="92"/>
      <c r="AR46" s="92"/>
    </row>
    <row r="47" spans="1:57" ht="14.45" customHeight="1" x14ac:dyDescent="0.2">
      <c r="B47" s="92"/>
      <c r="AR47" s="92"/>
    </row>
    <row r="48" spans="1:57" ht="14.45" customHeight="1" x14ac:dyDescent="0.2">
      <c r="B48" s="92"/>
      <c r="AR48" s="92"/>
    </row>
    <row r="49" spans="1:57" s="112" customFormat="1" ht="14.45" customHeight="1" x14ac:dyDescent="0.2">
      <c r="B49" s="120"/>
      <c r="D49" s="121" t="s">
        <v>53</v>
      </c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1" t="s">
        <v>54</v>
      </c>
      <c r="AI49" s="122"/>
      <c r="AJ49" s="122"/>
      <c r="AK49" s="122"/>
      <c r="AL49" s="122"/>
      <c r="AM49" s="122"/>
      <c r="AN49" s="122"/>
      <c r="AO49" s="122"/>
      <c r="AR49" s="120"/>
    </row>
    <row r="50" spans="1:57" x14ac:dyDescent="0.2">
      <c r="B50" s="92"/>
      <c r="AR50" s="92"/>
    </row>
    <row r="51" spans="1:57" x14ac:dyDescent="0.2">
      <c r="B51" s="92"/>
      <c r="AR51" s="92"/>
    </row>
    <row r="52" spans="1:57" x14ac:dyDescent="0.2">
      <c r="B52" s="92"/>
      <c r="AR52" s="92"/>
    </row>
    <row r="53" spans="1:57" x14ac:dyDescent="0.2">
      <c r="B53" s="92"/>
      <c r="AR53" s="92"/>
    </row>
    <row r="54" spans="1:57" x14ac:dyDescent="0.2">
      <c r="B54" s="92"/>
      <c r="AR54" s="92"/>
    </row>
    <row r="55" spans="1:57" x14ac:dyDescent="0.2">
      <c r="B55" s="92"/>
      <c r="AR55" s="92"/>
    </row>
    <row r="56" spans="1:57" x14ac:dyDescent="0.2">
      <c r="B56" s="92"/>
      <c r="AR56" s="92"/>
    </row>
    <row r="57" spans="1:57" x14ac:dyDescent="0.2">
      <c r="B57" s="92"/>
      <c r="AR57" s="92"/>
    </row>
    <row r="58" spans="1:57" x14ac:dyDescent="0.2">
      <c r="B58" s="92"/>
      <c r="AR58" s="92"/>
    </row>
    <row r="59" spans="1:57" x14ac:dyDescent="0.2">
      <c r="B59" s="92"/>
      <c r="AR59" s="92"/>
    </row>
    <row r="60" spans="1:57" s="112" customFormat="1" ht="12.75" x14ac:dyDescent="0.2">
      <c r="A60" s="107"/>
      <c r="B60" s="108"/>
      <c r="C60" s="107"/>
      <c r="D60" s="123" t="s">
        <v>55</v>
      </c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23" t="s">
        <v>56</v>
      </c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23" t="s">
        <v>55</v>
      </c>
      <c r="AI60" s="110"/>
      <c r="AJ60" s="110"/>
      <c r="AK60" s="110"/>
      <c r="AL60" s="110"/>
      <c r="AM60" s="123" t="s">
        <v>56</v>
      </c>
      <c r="AN60" s="110"/>
      <c r="AO60" s="110"/>
      <c r="AP60" s="107"/>
      <c r="AQ60" s="107"/>
      <c r="AR60" s="108"/>
      <c r="BE60" s="107"/>
    </row>
    <row r="61" spans="1:57" x14ac:dyDescent="0.2">
      <c r="B61" s="92"/>
      <c r="AR61" s="92"/>
    </row>
    <row r="62" spans="1:57" x14ac:dyDescent="0.2">
      <c r="B62" s="92"/>
      <c r="AR62" s="92"/>
    </row>
    <row r="63" spans="1:57" x14ac:dyDescent="0.2">
      <c r="B63" s="92"/>
      <c r="AR63" s="92"/>
    </row>
    <row r="64" spans="1:57" s="112" customFormat="1" ht="12.75" x14ac:dyDescent="0.2">
      <c r="A64" s="107"/>
      <c r="B64" s="108"/>
      <c r="C64" s="107"/>
      <c r="D64" s="121" t="s">
        <v>57</v>
      </c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  <c r="AD64" s="124"/>
      <c r="AE64" s="124"/>
      <c r="AF64" s="124"/>
      <c r="AG64" s="124"/>
      <c r="AH64" s="121" t="s">
        <v>58</v>
      </c>
      <c r="AI64" s="124"/>
      <c r="AJ64" s="124"/>
      <c r="AK64" s="124"/>
      <c r="AL64" s="124"/>
      <c r="AM64" s="124"/>
      <c r="AN64" s="124"/>
      <c r="AO64" s="124"/>
      <c r="AP64" s="107"/>
      <c r="AQ64" s="107"/>
      <c r="AR64" s="108"/>
      <c r="BE64" s="107"/>
    </row>
    <row r="65" spans="1:57" x14ac:dyDescent="0.2">
      <c r="B65" s="92"/>
      <c r="AR65" s="92"/>
    </row>
    <row r="66" spans="1:57" x14ac:dyDescent="0.2">
      <c r="B66" s="92"/>
      <c r="AR66" s="92"/>
    </row>
    <row r="67" spans="1:57" x14ac:dyDescent="0.2">
      <c r="B67" s="92"/>
      <c r="AR67" s="92"/>
    </row>
    <row r="68" spans="1:57" x14ac:dyDescent="0.2">
      <c r="B68" s="92"/>
      <c r="AR68" s="92"/>
    </row>
    <row r="69" spans="1:57" x14ac:dyDescent="0.2">
      <c r="B69" s="92"/>
      <c r="AR69" s="92"/>
    </row>
    <row r="70" spans="1:57" x14ac:dyDescent="0.2">
      <c r="B70" s="92"/>
      <c r="AR70" s="92"/>
    </row>
    <row r="71" spans="1:57" x14ac:dyDescent="0.2">
      <c r="B71" s="92"/>
      <c r="AR71" s="92"/>
    </row>
    <row r="72" spans="1:57" x14ac:dyDescent="0.2">
      <c r="B72" s="92"/>
      <c r="AR72" s="92"/>
    </row>
    <row r="73" spans="1:57" x14ac:dyDescent="0.2">
      <c r="B73" s="92"/>
      <c r="AR73" s="92"/>
    </row>
    <row r="74" spans="1:57" x14ac:dyDescent="0.2">
      <c r="B74" s="92"/>
      <c r="AR74" s="92"/>
    </row>
    <row r="75" spans="1:57" s="112" customFormat="1" ht="12.75" x14ac:dyDescent="0.2">
      <c r="A75" s="107"/>
      <c r="B75" s="108"/>
      <c r="C75" s="107"/>
      <c r="D75" s="123" t="s">
        <v>55</v>
      </c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23" t="s">
        <v>56</v>
      </c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23" t="s">
        <v>55</v>
      </c>
      <c r="AI75" s="110"/>
      <c r="AJ75" s="110"/>
      <c r="AK75" s="110"/>
      <c r="AL75" s="110"/>
      <c r="AM75" s="123" t="s">
        <v>56</v>
      </c>
      <c r="AN75" s="110"/>
      <c r="AO75" s="110"/>
      <c r="AP75" s="107"/>
      <c r="AQ75" s="107"/>
      <c r="AR75" s="108"/>
      <c r="BE75" s="107"/>
    </row>
    <row r="76" spans="1:57" s="112" customFormat="1" x14ac:dyDescent="0.2">
      <c r="A76" s="107"/>
      <c r="B76" s="108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8"/>
      <c r="BE76" s="107"/>
    </row>
    <row r="77" spans="1:57" s="112" customFormat="1" ht="6.95" customHeight="1" x14ac:dyDescent="0.2">
      <c r="A77" s="107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08"/>
      <c r="BE77" s="107"/>
    </row>
    <row r="81" spans="1:91" s="112" customFormat="1" ht="6.95" customHeight="1" x14ac:dyDescent="0.2">
      <c r="A81" s="107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  <c r="Z81" s="128"/>
      <c r="AA81" s="128"/>
      <c r="AB81" s="128"/>
      <c r="AC81" s="128"/>
      <c r="AD81" s="128"/>
      <c r="AE81" s="128"/>
      <c r="AF81" s="128"/>
      <c r="AG81" s="128"/>
      <c r="AH81" s="128"/>
      <c r="AI81" s="128"/>
      <c r="AJ81" s="128"/>
      <c r="AK81" s="128"/>
      <c r="AL81" s="128"/>
      <c r="AM81" s="128"/>
      <c r="AN81" s="128"/>
      <c r="AO81" s="128"/>
      <c r="AP81" s="128"/>
      <c r="AQ81" s="128"/>
      <c r="AR81" s="108"/>
      <c r="BE81" s="107"/>
    </row>
    <row r="82" spans="1:91" s="112" customFormat="1" ht="24.95" customHeight="1" x14ac:dyDescent="0.2">
      <c r="A82" s="107"/>
      <c r="B82" s="108"/>
      <c r="C82" s="93" t="s">
        <v>59</v>
      </c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8"/>
      <c r="BE82" s="107"/>
    </row>
    <row r="83" spans="1:91" s="112" customFormat="1" ht="6.95" customHeight="1" x14ac:dyDescent="0.2">
      <c r="A83" s="107"/>
      <c r="B83" s="108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8"/>
      <c r="BE83" s="107"/>
    </row>
    <row r="84" spans="1:91" s="129" customFormat="1" ht="12" customHeight="1" x14ac:dyDescent="0.2">
      <c r="B84" s="130"/>
      <c r="C84" s="99" t="s">
        <v>12</v>
      </c>
      <c r="L84" s="129" t="str">
        <f>K5</f>
        <v>03-2023-I(1)</v>
      </c>
      <c r="AR84" s="130"/>
    </row>
    <row r="85" spans="1:91" s="131" customFormat="1" ht="36.950000000000003" customHeight="1" x14ac:dyDescent="0.2">
      <c r="B85" s="132"/>
      <c r="C85" s="133" t="s">
        <v>14</v>
      </c>
      <c r="L85" s="354" t="str">
        <f>K6</f>
        <v>Obnova ulice Tyršova, Dobrovice CELKEM I. etapa a II. etapa</v>
      </c>
      <c r="M85" s="355"/>
      <c r="N85" s="355"/>
      <c r="O85" s="355"/>
      <c r="P85" s="355"/>
      <c r="Q85" s="355"/>
      <c r="R85" s="355"/>
      <c r="S85" s="355"/>
      <c r="T85" s="355"/>
      <c r="U85" s="355"/>
      <c r="V85" s="355"/>
      <c r="W85" s="355"/>
      <c r="X85" s="355"/>
      <c r="Y85" s="355"/>
      <c r="Z85" s="355"/>
      <c r="AA85" s="355"/>
      <c r="AB85" s="355"/>
      <c r="AC85" s="355"/>
      <c r="AD85" s="355"/>
      <c r="AE85" s="355"/>
      <c r="AF85" s="355"/>
      <c r="AG85" s="355"/>
      <c r="AH85" s="355"/>
      <c r="AI85" s="355"/>
      <c r="AJ85" s="355"/>
      <c r="AK85" s="355"/>
      <c r="AL85" s="355"/>
      <c r="AM85" s="355"/>
      <c r="AN85" s="355"/>
      <c r="AO85" s="355"/>
      <c r="AR85" s="132"/>
    </row>
    <row r="86" spans="1:91" s="112" customFormat="1" ht="6.95" customHeight="1" x14ac:dyDescent="0.2">
      <c r="A86" s="107"/>
      <c r="B86" s="108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8"/>
      <c r="BE86" s="107"/>
    </row>
    <row r="87" spans="1:91" s="112" customFormat="1" ht="12" customHeight="1" x14ac:dyDescent="0.2">
      <c r="A87" s="107"/>
      <c r="B87" s="108"/>
      <c r="C87" s="99" t="s">
        <v>19</v>
      </c>
      <c r="D87" s="107"/>
      <c r="E87" s="107"/>
      <c r="F87" s="107"/>
      <c r="G87" s="107"/>
      <c r="H87" s="107"/>
      <c r="I87" s="107"/>
      <c r="J87" s="107"/>
      <c r="K87" s="107"/>
      <c r="L87" s="134" t="str">
        <f>IF(K8="","",K8)</f>
        <v>Dobrovice</v>
      </c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99" t="s">
        <v>21</v>
      </c>
      <c r="AJ87" s="107"/>
      <c r="AK87" s="107"/>
      <c r="AL87" s="107"/>
      <c r="AM87" s="325">
        <f>IF(AN8= "","",AN8)</f>
        <v>45678</v>
      </c>
      <c r="AN87" s="325"/>
      <c r="AO87" s="107"/>
      <c r="AP87" s="107"/>
      <c r="AQ87" s="107"/>
      <c r="AR87" s="108"/>
      <c r="BE87" s="107"/>
    </row>
    <row r="88" spans="1:91" s="112" customFormat="1" ht="6.95" customHeight="1" x14ac:dyDescent="0.2">
      <c r="A88" s="107"/>
      <c r="B88" s="108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8"/>
      <c r="BE88" s="107"/>
    </row>
    <row r="89" spans="1:91" s="112" customFormat="1" ht="25.7" customHeight="1" x14ac:dyDescent="0.2">
      <c r="A89" s="107"/>
      <c r="B89" s="108"/>
      <c r="C89" s="99" t="s">
        <v>26</v>
      </c>
      <c r="D89" s="107"/>
      <c r="E89" s="107"/>
      <c r="F89" s="107"/>
      <c r="G89" s="107"/>
      <c r="H89" s="107"/>
      <c r="I89" s="107"/>
      <c r="J89" s="107"/>
      <c r="K89" s="107"/>
      <c r="L89" s="129" t="str">
        <f>IF(E11= "","",E11)</f>
        <v>Vodovody a kanalizace Mladá Boleslav, a.s.</v>
      </c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99" t="s">
        <v>32</v>
      </c>
      <c r="AJ89" s="107"/>
      <c r="AK89" s="107"/>
      <c r="AL89" s="107"/>
      <c r="AM89" s="326" t="str">
        <f>IF(E17="","",E17)</f>
        <v>Ing. arch. Martin Jirovský Ph.D., MBA</v>
      </c>
      <c r="AN89" s="327"/>
      <c r="AO89" s="327"/>
      <c r="AP89" s="327"/>
      <c r="AQ89" s="107"/>
      <c r="AR89" s="108"/>
      <c r="AS89" s="312" t="s">
        <v>60</v>
      </c>
      <c r="AT89" s="313"/>
      <c r="AU89" s="136"/>
      <c r="AV89" s="136"/>
      <c r="AW89" s="136"/>
      <c r="AX89" s="136"/>
      <c r="AY89" s="136"/>
      <c r="AZ89" s="136"/>
      <c r="BA89" s="136"/>
      <c r="BB89" s="136"/>
      <c r="BC89" s="136"/>
      <c r="BD89" s="137"/>
      <c r="BE89" s="107"/>
    </row>
    <row r="90" spans="1:91" s="112" customFormat="1" ht="25.7" customHeight="1" x14ac:dyDescent="0.2">
      <c r="A90" s="107"/>
      <c r="B90" s="108"/>
      <c r="C90" s="99" t="s">
        <v>31</v>
      </c>
      <c r="D90" s="107"/>
      <c r="E90" s="107"/>
      <c r="F90" s="107"/>
      <c r="G90" s="107"/>
      <c r="H90" s="107"/>
      <c r="I90" s="107"/>
      <c r="J90" s="107"/>
      <c r="K90" s="107"/>
      <c r="L90" s="129" t="str">
        <f>IF(E14="","",E14)</f>
        <v/>
      </c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99" t="s">
        <v>36</v>
      </c>
      <c r="AJ90" s="107"/>
      <c r="AK90" s="107"/>
      <c r="AL90" s="107"/>
      <c r="AM90" s="326" t="str">
        <f>IF(E20="","",E20)</f>
        <v>ROAD M.A.A.T. s.r.o., Petra Stejskalová</v>
      </c>
      <c r="AN90" s="327"/>
      <c r="AO90" s="327"/>
      <c r="AP90" s="327"/>
      <c r="AQ90" s="107"/>
      <c r="AR90" s="108"/>
      <c r="AS90" s="314"/>
      <c r="AT90" s="315"/>
      <c r="AU90" s="138"/>
      <c r="AV90" s="138"/>
      <c r="AW90" s="138"/>
      <c r="AX90" s="138"/>
      <c r="AY90" s="138"/>
      <c r="AZ90" s="138"/>
      <c r="BA90" s="138"/>
      <c r="BB90" s="138"/>
      <c r="BC90" s="138"/>
      <c r="BD90" s="139"/>
      <c r="BE90" s="107"/>
    </row>
    <row r="91" spans="1:91" s="112" customFormat="1" ht="10.9" customHeight="1" x14ac:dyDescent="0.2">
      <c r="A91" s="107"/>
      <c r="B91" s="108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8"/>
      <c r="AS91" s="314"/>
      <c r="AT91" s="315"/>
      <c r="AU91" s="138"/>
      <c r="AV91" s="138"/>
      <c r="AW91" s="138"/>
      <c r="AX91" s="138"/>
      <c r="AY91" s="138"/>
      <c r="AZ91" s="138"/>
      <c r="BA91" s="138"/>
      <c r="BB91" s="138"/>
      <c r="BC91" s="138"/>
      <c r="BD91" s="139"/>
      <c r="BE91" s="107"/>
    </row>
    <row r="92" spans="1:91" s="112" customFormat="1" ht="29.25" customHeight="1" x14ac:dyDescent="0.2">
      <c r="A92" s="107"/>
      <c r="B92" s="108"/>
      <c r="C92" s="347" t="s">
        <v>61</v>
      </c>
      <c r="D92" s="323"/>
      <c r="E92" s="323"/>
      <c r="F92" s="323"/>
      <c r="G92" s="323"/>
      <c r="H92" s="140"/>
      <c r="I92" s="344" t="s">
        <v>62</v>
      </c>
      <c r="J92" s="323"/>
      <c r="K92" s="323"/>
      <c r="L92" s="323"/>
      <c r="M92" s="323"/>
      <c r="N92" s="323"/>
      <c r="O92" s="323"/>
      <c r="P92" s="323"/>
      <c r="Q92" s="323"/>
      <c r="R92" s="323"/>
      <c r="S92" s="323"/>
      <c r="T92" s="323"/>
      <c r="U92" s="323"/>
      <c r="V92" s="323"/>
      <c r="W92" s="323"/>
      <c r="X92" s="323"/>
      <c r="Y92" s="323"/>
      <c r="Z92" s="323"/>
      <c r="AA92" s="323"/>
      <c r="AB92" s="323"/>
      <c r="AC92" s="323"/>
      <c r="AD92" s="323"/>
      <c r="AE92" s="323"/>
      <c r="AF92" s="323"/>
      <c r="AG92" s="322" t="s">
        <v>63</v>
      </c>
      <c r="AH92" s="323"/>
      <c r="AI92" s="323"/>
      <c r="AJ92" s="323"/>
      <c r="AK92" s="323"/>
      <c r="AL92" s="323"/>
      <c r="AM92" s="323"/>
      <c r="AN92" s="344" t="s">
        <v>64</v>
      </c>
      <c r="AO92" s="323"/>
      <c r="AP92" s="345"/>
      <c r="AQ92" s="141" t="s">
        <v>65</v>
      </c>
      <c r="AR92" s="108"/>
      <c r="AS92" s="142" t="s">
        <v>66</v>
      </c>
      <c r="AT92" s="143" t="s">
        <v>67</v>
      </c>
      <c r="AU92" s="143" t="s">
        <v>68</v>
      </c>
      <c r="AV92" s="143" t="s">
        <v>69</v>
      </c>
      <c r="AW92" s="143" t="s">
        <v>70</v>
      </c>
      <c r="AX92" s="143" t="s">
        <v>71</v>
      </c>
      <c r="AY92" s="143" t="s">
        <v>72</v>
      </c>
      <c r="AZ92" s="143" t="s">
        <v>73</v>
      </c>
      <c r="BA92" s="143" t="s">
        <v>74</v>
      </c>
      <c r="BB92" s="143" t="s">
        <v>75</v>
      </c>
      <c r="BC92" s="143" t="s">
        <v>76</v>
      </c>
      <c r="BD92" s="144" t="s">
        <v>77</v>
      </c>
      <c r="BE92" s="107"/>
    </row>
    <row r="93" spans="1:91" s="112" customFormat="1" ht="10.9" customHeight="1" x14ac:dyDescent="0.2">
      <c r="A93" s="107"/>
      <c r="B93" s="108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8"/>
      <c r="AS93" s="145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7"/>
      <c r="BE93" s="107"/>
    </row>
    <row r="94" spans="1:91" s="148" customFormat="1" ht="32.450000000000003" customHeight="1" x14ac:dyDescent="0.2">
      <c r="B94" s="149"/>
      <c r="C94" s="150" t="s">
        <v>78</v>
      </c>
      <c r="D94" s="151"/>
      <c r="E94" s="151"/>
      <c r="F94" s="151"/>
      <c r="G94" s="151"/>
      <c r="H94" s="151"/>
      <c r="I94" s="151"/>
      <c r="J94" s="151"/>
      <c r="K94" s="151"/>
      <c r="L94" s="151"/>
      <c r="M94" s="151"/>
      <c r="N94" s="151"/>
      <c r="O94" s="151"/>
      <c r="P94" s="151"/>
      <c r="Q94" s="151"/>
      <c r="R94" s="151"/>
      <c r="S94" s="151"/>
      <c r="T94" s="151"/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  <c r="AF94" s="151"/>
      <c r="AG94" s="343">
        <f>ROUND(SUM(AG95:AG99),2)</f>
        <v>1638854</v>
      </c>
      <c r="AH94" s="343"/>
      <c r="AI94" s="343"/>
      <c r="AJ94" s="343"/>
      <c r="AK94" s="343"/>
      <c r="AL94" s="343"/>
      <c r="AM94" s="343"/>
      <c r="AN94" s="319">
        <f t="shared" ref="AN94:AN99" si="0">SUM(AG94,AT94)</f>
        <v>1983013.34</v>
      </c>
      <c r="AO94" s="319"/>
      <c r="AP94" s="319"/>
      <c r="AQ94" s="153" t="s">
        <v>1</v>
      </c>
      <c r="AR94" s="149"/>
      <c r="AS94" s="154">
        <f>ROUND(SUM(AS95:AS99),2)</f>
        <v>0</v>
      </c>
      <c r="AT94" s="155">
        <f t="shared" ref="AT94:AT99" si="1">ROUND(SUM(AV94:AW94),2)</f>
        <v>344159.34</v>
      </c>
      <c r="AU94" s="156">
        <f>ROUND(SUM(AU95:AU99),5)</f>
        <v>8435.0428100000008</v>
      </c>
      <c r="AV94" s="155">
        <f>ROUND(AZ94*L29,2)</f>
        <v>344159.34</v>
      </c>
      <c r="AW94" s="155">
        <f>ROUND(BA94*L30,2)</f>
        <v>0</v>
      </c>
      <c r="AX94" s="155">
        <f>ROUND(BB94*L29,2)</f>
        <v>0</v>
      </c>
      <c r="AY94" s="155">
        <f>ROUND(BC94*L30,2)</f>
        <v>0</v>
      </c>
      <c r="AZ94" s="155">
        <f>ROUND(SUM(AZ95:AZ99),2)</f>
        <v>1638854</v>
      </c>
      <c r="BA94" s="155">
        <f>ROUND(SUM(BA95:BA99),2)</f>
        <v>0</v>
      </c>
      <c r="BB94" s="155">
        <f>ROUND(SUM(BB95:BB99),2)</f>
        <v>0</v>
      </c>
      <c r="BC94" s="155">
        <f>ROUND(SUM(BC95:BC99),2)</f>
        <v>0</v>
      </c>
      <c r="BD94" s="157">
        <f>ROUND(SUM(BD95:BD99),2)</f>
        <v>0</v>
      </c>
      <c r="BS94" s="158" t="s">
        <v>79</v>
      </c>
      <c r="BT94" s="158" t="s">
        <v>80</v>
      </c>
      <c r="BU94" s="159" t="s">
        <v>81</v>
      </c>
      <c r="BV94" s="158" t="s">
        <v>82</v>
      </c>
      <c r="BW94" s="158" t="s">
        <v>4</v>
      </c>
      <c r="BX94" s="158" t="s">
        <v>83</v>
      </c>
      <c r="CL94" s="158" t="s">
        <v>16</v>
      </c>
    </row>
    <row r="95" spans="1:91" s="169" customFormat="1" ht="16.5" customHeight="1" x14ac:dyDescent="0.2">
      <c r="A95" s="160"/>
      <c r="B95" s="161"/>
      <c r="C95" s="162"/>
      <c r="D95" s="342" t="s">
        <v>1466</v>
      </c>
      <c r="E95" s="342"/>
      <c r="F95" s="342"/>
      <c r="G95" s="342"/>
      <c r="H95" s="342"/>
      <c r="I95" s="163"/>
      <c r="J95" s="342" t="s">
        <v>1464</v>
      </c>
      <c r="K95" s="342"/>
      <c r="L95" s="342"/>
      <c r="M95" s="342"/>
      <c r="N95" s="342"/>
      <c r="O95" s="342"/>
      <c r="P95" s="342"/>
      <c r="Q95" s="342"/>
      <c r="R95" s="342"/>
      <c r="S95" s="342"/>
      <c r="T95" s="342"/>
      <c r="U95" s="342"/>
      <c r="V95" s="342"/>
      <c r="W95" s="342"/>
      <c r="X95" s="342"/>
      <c r="Y95" s="342"/>
      <c r="Z95" s="342"/>
      <c r="AA95" s="342"/>
      <c r="AB95" s="342"/>
      <c r="AC95" s="342"/>
      <c r="AD95" s="342"/>
      <c r="AE95" s="342"/>
      <c r="AF95" s="342"/>
      <c r="AG95" s="324">
        <f>'SO 301.I Rekonstrukce VDV I.'!J30</f>
        <v>0</v>
      </c>
      <c r="AH95" s="324"/>
      <c r="AI95" s="324"/>
      <c r="AJ95" s="324"/>
      <c r="AK95" s="324"/>
      <c r="AL95" s="324"/>
      <c r="AM95" s="324"/>
      <c r="AN95" s="324">
        <f t="shared" si="0"/>
        <v>0</v>
      </c>
      <c r="AO95" s="346"/>
      <c r="AP95" s="346"/>
      <c r="AQ95" s="164" t="s">
        <v>84</v>
      </c>
      <c r="AR95" s="161"/>
      <c r="AS95" s="165">
        <v>0</v>
      </c>
      <c r="AT95" s="166">
        <f t="shared" si="1"/>
        <v>0</v>
      </c>
      <c r="AU95" s="167">
        <f>'SO 301.I Rekonstrukce VDV I.'!P127</f>
        <v>1799.1494209999998</v>
      </c>
      <c r="AV95" s="166">
        <f>'SO 301.I Rekonstrukce VDV I.'!J33</f>
        <v>0</v>
      </c>
      <c r="AW95" s="166">
        <f>'SO 301.I Rekonstrukce VDV I.'!J34</f>
        <v>0</v>
      </c>
      <c r="AX95" s="166">
        <f>'SO 301.I Rekonstrukce VDV I.'!J35</f>
        <v>0</v>
      </c>
      <c r="AY95" s="166">
        <f>'SO 301.I Rekonstrukce VDV I.'!J36</f>
        <v>0</v>
      </c>
      <c r="AZ95" s="166">
        <f>'SO 301.I Rekonstrukce VDV I.'!F33</f>
        <v>0</v>
      </c>
      <c r="BA95" s="166">
        <f>'SO 301.I Rekonstrukce VDV I.'!F34</f>
        <v>0</v>
      </c>
      <c r="BB95" s="166">
        <f>'SO 301.I Rekonstrukce VDV I.'!F35</f>
        <v>0</v>
      </c>
      <c r="BC95" s="166">
        <f>'SO 301.I Rekonstrukce VDV I.'!F36</f>
        <v>0</v>
      </c>
      <c r="BD95" s="168">
        <f>'SO 301.I Rekonstrukce VDV I.'!F37</f>
        <v>0</v>
      </c>
      <c r="BT95" s="170" t="s">
        <v>85</v>
      </c>
      <c r="BV95" s="170" t="s">
        <v>82</v>
      </c>
      <c r="BW95" s="170" t="s">
        <v>86</v>
      </c>
      <c r="BX95" s="170" t="s">
        <v>4</v>
      </c>
      <c r="CL95" s="170" t="s">
        <v>87</v>
      </c>
      <c r="CM95" s="170" t="s">
        <v>18</v>
      </c>
    </row>
    <row r="96" spans="1:91" s="169" customFormat="1" ht="16.5" customHeight="1" x14ac:dyDescent="0.2">
      <c r="A96" s="160"/>
      <c r="B96" s="161"/>
      <c r="C96" s="162"/>
      <c r="D96" s="342" t="s">
        <v>1467</v>
      </c>
      <c r="E96" s="342"/>
      <c r="F96" s="342"/>
      <c r="G96" s="342"/>
      <c r="H96" s="342"/>
      <c r="I96" s="163"/>
      <c r="J96" s="342" t="s">
        <v>1465</v>
      </c>
      <c r="K96" s="342"/>
      <c r="L96" s="342"/>
      <c r="M96" s="342"/>
      <c r="N96" s="342"/>
      <c r="O96" s="342"/>
      <c r="P96" s="342"/>
      <c r="Q96" s="342"/>
      <c r="R96" s="342"/>
      <c r="S96" s="342"/>
      <c r="T96" s="342"/>
      <c r="U96" s="342"/>
      <c r="V96" s="342"/>
      <c r="W96" s="342"/>
      <c r="X96" s="342"/>
      <c r="Y96" s="342"/>
      <c r="Z96" s="342"/>
      <c r="AA96" s="342"/>
      <c r="AB96" s="342"/>
      <c r="AC96" s="342"/>
      <c r="AD96" s="342"/>
      <c r="AE96" s="342"/>
      <c r="AF96" s="342"/>
      <c r="AG96" s="324">
        <f>'SO 302.I Rekonstrukce KNL I.'!J30</f>
        <v>0</v>
      </c>
      <c r="AH96" s="324"/>
      <c r="AI96" s="324"/>
      <c r="AJ96" s="324"/>
      <c r="AK96" s="324"/>
      <c r="AL96" s="324"/>
      <c r="AM96" s="324"/>
      <c r="AN96" s="324">
        <f t="shared" si="0"/>
        <v>0</v>
      </c>
      <c r="AO96" s="346"/>
      <c r="AP96" s="346"/>
      <c r="AQ96" s="164" t="s">
        <v>84</v>
      </c>
      <c r="AR96" s="161"/>
      <c r="AS96" s="165">
        <v>0</v>
      </c>
      <c r="AT96" s="166">
        <f t="shared" si="1"/>
        <v>0</v>
      </c>
      <c r="AU96" s="167">
        <f>'SO 302.I Rekonstrukce KNL I.'!P127</f>
        <v>5320.5658199999998</v>
      </c>
      <c r="AV96" s="166">
        <f>'SO 302.I Rekonstrukce KNL I.'!J33</f>
        <v>0</v>
      </c>
      <c r="AW96" s="166">
        <f>'SO 302.I Rekonstrukce KNL I.'!J34</f>
        <v>0</v>
      </c>
      <c r="AX96" s="166">
        <f>'SO 302.I Rekonstrukce KNL I.'!J35</f>
        <v>0</v>
      </c>
      <c r="AY96" s="166">
        <f>'SO 302.I Rekonstrukce KNL I.'!J36</f>
        <v>0</v>
      </c>
      <c r="AZ96" s="166">
        <f>'SO 302.I Rekonstrukce KNL I.'!F33</f>
        <v>0</v>
      </c>
      <c r="BA96" s="166">
        <f>'SO 302.I Rekonstrukce KNL I.'!F34</f>
        <v>0</v>
      </c>
      <c r="BB96" s="166">
        <f>'SO 302.I Rekonstrukce KNL I.'!F35</f>
        <v>0</v>
      </c>
      <c r="BC96" s="166">
        <f>'SO 302.I Rekonstrukce KNL I.'!F36</f>
        <v>0</v>
      </c>
      <c r="BD96" s="168">
        <f>'SO 302.I Rekonstrukce KNL I.'!F37</f>
        <v>0</v>
      </c>
      <c r="BT96" s="170" t="s">
        <v>85</v>
      </c>
      <c r="BV96" s="170" t="s">
        <v>82</v>
      </c>
      <c r="BW96" s="170" t="s">
        <v>88</v>
      </c>
      <c r="BX96" s="170" t="s">
        <v>4</v>
      </c>
      <c r="CL96" s="170" t="s">
        <v>1</v>
      </c>
      <c r="CM96" s="170" t="s">
        <v>18</v>
      </c>
    </row>
    <row r="97" spans="1:91" s="169" customFormat="1" ht="16.5" customHeight="1" x14ac:dyDescent="0.2">
      <c r="A97" s="160"/>
      <c r="B97" s="161"/>
      <c r="C97" s="162"/>
      <c r="D97" s="348" t="s">
        <v>1468</v>
      </c>
      <c r="E97" s="348"/>
      <c r="F97" s="348"/>
      <c r="G97" s="348"/>
      <c r="H97" s="348"/>
      <c r="I97" s="171"/>
      <c r="J97" s="348" t="s">
        <v>1472</v>
      </c>
      <c r="K97" s="348"/>
      <c r="L97" s="348"/>
      <c r="M97" s="348"/>
      <c r="N97" s="348"/>
      <c r="O97" s="348"/>
      <c r="P97" s="348"/>
      <c r="Q97" s="348"/>
      <c r="R97" s="348"/>
      <c r="S97" s="348"/>
      <c r="T97" s="348"/>
      <c r="U97" s="348"/>
      <c r="V97" s="348"/>
      <c r="W97" s="348"/>
      <c r="X97" s="348"/>
      <c r="Y97" s="348"/>
      <c r="Z97" s="348"/>
      <c r="AA97" s="348"/>
      <c r="AB97" s="348"/>
      <c r="AC97" s="348"/>
      <c r="AD97" s="348"/>
      <c r="AE97" s="348"/>
      <c r="AF97" s="348"/>
      <c r="AG97" s="352">
        <f>'SO 301.II Rekonstrukce VDV II.'!J30</f>
        <v>0</v>
      </c>
      <c r="AH97" s="352"/>
      <c r="AI97" s="352"/>
      <c r="AJ97" s="352"/>
      <c r="AK97" s="352"/>
      <c r="AL97" s="352"/>
      <c r="AM97" s="352"/>
      <c r="AN97" s="352">
        <f t="shared" ref="AN97:AN98" si="2">SUM(AG97,AT97)</f>
        <v>0</v>
      </c>
      <c r="AO97" s="353"/>
      <c r="AP97" s="353"/>
      <c r="AQ97" s="164" t="s">
        <v>84</v>
      </c>
      <c r="AR97" s="161"/>
      <c r="AS97" s="165">
        <v>0</v>
      </c>
      <c r="AT97" s="166">
        <f t="shared" ref="AT97:AT98" si="3">ROUND(SUM(AV97:AW97),2)</f>
        <v>0</v>
      </c>
      <c r="AU97" s="167">
        <f>'SO 301.I Rekonstrukce VDV I.'!P129</f>
        <v>6.0236000000000001</v>
      </c>
      <c r="AV97" s="166">
        <f>'SO 301.I Rekonstrukce VDV I.'!J35</f>
        <v>0</v>
      </c>
      <c r="AW97" s="166">
        <f>'SO 301.I Rekonstrukce VDV I.'!J36</f>
        <v>0</v>
      </c>
      <c r="AX97" s="166">
        <f>'SO 301.I Rekonstrukce VDV I.'!J37</f>
        <v>0</v>
      </c>
      <c r="AY97" s="166">
        <f>'SO 301.I Rekonstrukce VDV I.'!J38</f>
        <v>0</v>
      </c>
      <c r="AZ97" s="166">
        <f>'SO 301.I Rekonstrukce VDV I.'!F35</f>
        <v>0</v>
      </c>
      <c r="BA97" s="166">
        <f>'SO 301.I Rekonstrukce VDV I.'!F36</f>
        <v>0</v>
      </c>
      <c r="BB97" s="166">
        <f>'SO 301.I Rekonstrukce VDV I.'!F37</f>
        <v>0</v>
      </c>
      <c r="BC97" s="166">
        <f>'SO 301.I Rekonstrukce VDV I.'!F38</f>
        <v>0</v>
      </c>
      <c r="BD97" s="168">
        <f>'SO 301.I Rekonstrukce VDV I.'!F39</f>
        <v>0</v>
      </c>
      <c r="BT97" s="170" t="s">
        <v>85</v>
      </c>
      <c r="BV97" s="170" t="s">
        <v>82</v>
      </c>
      <c r="BW97" s="170" t="s">
        <v>86</v>
      </c>
      <c r="BX97" s="170" t="s">
        <v>4</v>
      </c>
      <c r="CL97" s="170" t="s">
        <v>87</v>
      </c>
      <c r="CM97" s="170" t="s">
        <v>18</v>
      </c>
    </row>
    <row r="98" spans="1:91" s="169" customFormat="1" ht="16.5" customHeight="1" x14ac:dyDescent="0.2">
      <c r="A98" s="160"/>
      <c r="B98" s="161"/>
      <c r="C98" s="162"/>
      <c r="D98" s="348" t="s">
        <v>1469</v>
      </c>
      <c r="E98" s="348"/>
      <c r="F98" s="348"/>
      <c r="G98" s="348"/>
      <c r="H98" s="348"/>
      <c r="I98" s="171"/>
      <c r="J98" s="348" t="s">
        <v>1473</v>
      </c>
      <c r="K98" s="348"/>
      <c r="L98" s="348"/>
      <c r="M98" s="348"/>
      <c r="N98" s="348"/>
      <c r="O98" s="348"/>
      <c r="P98" s="348"/>
      <c r="Q98" s="348"/>
      <c r="R98" s="348"/>
      <c r="S98" s="348"/>
      <c r="T98" s="348"/>
      <c r="U98" s="348"/>
      <c r="V98" s="348"/>
      <c r="W98" s="348"/>
      <c r="X98" s="348"/>
      <c r="Y98" s="348"/>
      <c r="Z98" s="348"/>
      <c r="AA98" s="348"/>
      <c r="AB98" s="348"/>
      <c r="AC98" s="348"/>
      <c r="AD98" s="348"/>
      <c r="AE98" s="348"/>
      <c r="AF98" s="348"/>
      <c r="AG98" s="352">
        <f>'SO 302.II Rekonstrukce KNL II.'!J30</f>
        <v>0</v>
      </c>
      <c r="AH98" s="352"/>
      <c r="AI98" s="352"/>
      <c r="AJ98" s="352"/>
      <c r="AK98" s="352"/>
      <c r="AL98" s="352"/>
      <c r="AM98" s="352"/>
      <c r="AN98" s="352">
        <f t="shared" si="2"/>
        <v>0</v>
      </c>
      <c r="AO98" s="353"/>
      <c r="AP98" s="353"/>
      <c r="AQ98" s="164" t="s">
        <v>84</v>
      </c>
      <c r="AR98" s="161"/>
      <c r="AS98" s="165">
        <v>0</v>
      </c>
      <c r="AT98" s="166">
        <f t="shared" si="3"/>
        <v>0</v>
      </c>
      <c r="AU98" s="167">
        <f>'SO 302.I Rekonstrukce KNL I.'!P129</f>
        <v>1309.2909689999999</v>
      </c>
      <c r="AV98" s="166">
        <f>'SO 302.I Rekonstrukce KNL I.'!J35</f>
        <v>0</v>
      </c>
      <c r="AW98" s="166">
        <f>'SO 302.I Rekonstrukce KNL I.'!J36</f>
        <v>0</v>
      </c>
      <c r="AX98" s="166">
        <f>'SO 302.I Rekonstrukce KNL I.'!J37</f>
        <v>0</v>
      </c>
      <c r="AY98" s="166">
        <f>'SO 302.I Rekonstrukce KNL I.'!J38</f>
        <v>0</v>
      </c>
      <c r="AZ98" s="166">
        <f>'SO 302.I Rekonstrukce KNL I.'!F35</f>
        <v>0</v>
      </c>
      <c r="BA98" s="166">
        <f>'SO 302.I Rekonstrukce KNL I.'!F36</f>
        <v>0</v>
      </c>
      <c r="BB98" s="166">
        <f>'SO 302.I Rekonstrukce KNL I.'!F37</f>
        <v>0</v>
      </c>
      <c r="BC98" s="166">
        <f>'SO 302.I Rekonstrukce KNL I.'!F38</f>
        <v>0</v>
      </c>
      <c r="BD98" s="168">
        <f>'SO 302.I Rekonstrukce KNL I.'!F39</f>
        <v>0</v>
      </c>
      <c r="BT98" s="170" t="s">
        <v>85</v>
      </c>
      <c r="BV98" s="170" t="s">
        <v>82</v>
      </c>
      <c r="BW98" s="170" t="s">
        <v>88</v>
      </c>
      <c r="BX98" s="170" t="s">
        <v>4</v>
      </c>
      <c r="CL98" s="170" t="s">
        <v>1</v>
      </c>
      <c r="CM98" s="170" t="s">
        <v>18</v>
      </c>
    </row>
    <row r="99" spans="1:91" s="169" customFormat="1" ht="16.5" customHeight="1" x14ac:dyDescent="0.2">
      <c r="A99" s="160"/>
      <c r="B99" s="161"/>
      <c r="C99" s="162"/>
      <c r="D99" s="342" t="s">
        <v>1470</v>
      </c>
      <c r="E99" s="342"/>
      <c r="F99" s="342"/>
      <c r="G99" s="342"/>
      <c r="H99" s="342"/>
      <c r="I99" s="163"/>
      <c r="J99" s="342" t="s">
        <v>1500</v>
      </c>
      <c r="K99" s="342"/>
      <c r="L99" s="342"/>
      <c r="M99" s="342"/>
      <c r="N99" s="342"/>
      <c r="O99" s="342"/>
      <c r="P99" s="342"/>
      <c r="Q99" s="342"/>
      <c r="R99" s="342"/>
      <c r="S99" s="342"/>
      <c r="T99" s="342"/>
      <c r="U99" s="342"/>
      <c r="V99" s="342"/>
      <c r="W99" s="342"/>
      <c r="X99" s="342"/>
      <c r="Y99" s="342"/>
      <c r="Z99" s="342"/>
      <c r="AA99" s="342"/>
      <c r="AB99" s="342"/>
      <c r="AC99" s="342"/>
      <c r="AD99" s="342"/>
      <c r="AE99" s="342"/>
      <c r="AF99" s="342"/>
      <c r="AG99" s="318">
        <f>'VON I.+II.'!J30</f>
        <v>1638854</v>
      </c>
      <c r="AH99" s="318"/>
      <c r="AI99" s="318"/>
      <c r="AJ99" s="318"/>
      <c r="AK99" s="318"/>
      <c r="AL99" s="318"/>
      <c r="AM99" s="318"/>
      <c r="AN99" s="316">
        <f t="shared" si="0"/>
        <v>1983013.34</v>
      </c>
      <c r="AO99" s="317"/>
      <c r="AP99" s="317"/>
      <c r="AQ99" s="164" t="s">
        <v>89</v>
      </c>
      <c r="AR99" s="161"/>
      <c r="AS99" s="172">
        <v>0</v>
      </c>
      <c r="AT99" s="173">
        <f t="shared" si="1"/>
        <v>344159.34</v>
      </c>
      <c r="AU99" s="174">
        <f>'VON I.+II.'!P126</f>
        <v>1.2999999999999999E-2</v>
      </c>
      <c r="AV99" s="173">
        <f>'VON I.+II.'!J33</f>
        <v>344159.34</v>
      </c>
      <c r="AW99" s="173">
        <f>'VON I.+II.'!J34</f>
        <v>0</v>
      </c>
      <c r="AX99" s="173">
        <f>'VON I.+II.'!J35</f>
        <v>0</v>
      </c>
      <c r="AY99" s="173">
        <f>'VON I.+II.'!J36</f>
        <v>0</v>
      </c>
      <c r="AZ99" s="173">
        <f>'VON I.+II.'!F33</f>
        <v>1638854</v>
      </c>
      <c r="BA99" s="173">
        <f>'VON I.+II.'!F34</f>
        <v>0</v>
      </c>
      <c r="BB99" s="173">
        <f>'VON I.+II.'!F35</f>
        <v>0</v>
      </c>
      <c r="BC99" s="173">
        <f>'VON I.+II.'!F36</f>
        <v>0</v>
      </c>
      <c r="BD99" s="175">
        <f>'VON I.+II.'!F37</f>
        <v>0</v>
      </c>
      <c r="BT99" s="170" t="s">
        <v>85</v>
      </c>
      <c r="BV99" s="170" t="s">
        <v>82</v>
      </c>
      <c r="BW99" s="170" t="s">
        <v>90</v>
      </c>
      <c r="BX99" s="170" t="s">
        <v>4</v>
      </c>
      <c r="CL99" s="170" t="s">
        <v>1</v>
      </c>
      <c r="CM99" s="170" t="s">
        <v>18</v>
      </c>
    </row>
    <row r="100" spans="1:91" s="112" customFormat="1" ht="30" customHeight="1" x14ac:dyDescent="0.2">
      <c r="A100" s="107"/>
      <c r="B100" s="108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8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</row>
    <row r="101" spans="1:91" s="112" customFormat="1" ht="6.95" customHeight="1" x14ac:dyDescent="0.2">
      <c r="A101" s="107"/>
      <c r="B101" s="125"/>
      <c r="C101" s="126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126"/>
      <c r="AF101" s="126"/>
      <c r="AG101" s="126"/>
      <c r="AH101" s="126"/>
      <c r="AI101" s="126"/>
      <c r="AJ101" s="126"/>
      <c r="AK101" s="126"/>
      <c r="AL101" s="126"/>
      <c r="AM101" s="126"/>
      <c r="AN101" s="126"/>
      <c r="AO101" s="126"/>
      <c r="AP101" s="126"/>
      <c r="AQ101" s="126"/>
      <c r="AR101" s="108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</row>
  </sheetData>
  <sheetProtection algorithmName="SHA-512" hashValue="bkfB7POCzfWRq4gu7YGdVFHngcemS88VIXeohnrLfe1TQasOJy2VaLYIsIHpPo3swJvULhRR+jMxBsmNht3Evg==" saltValue="KPp3bMeLrgsqeOzfeDA6OA==" spinCount="100000" sheet="1" objects="1" scenarios="1"/>
  <protectedRanges>
    <protectedRange sqref="E14 E14:AI14 AN8 AN13 AN14" name="Oblast1"/>
  </protectedRanges>
  <mergeCells count="57">
    <mergeCell ref="BE5:BE32"/>
    <mergeCell ref="J97:AF97"/>
    <mergeCell ref="AG97:AM97"/>
    <mergeCell ref="AN97:AP97"/>
    <mergeCell ref="D98:H98"/>
    <mergeCell ref="J98:AF98"/>
    <mergeCell ref="AG98:AM98"/>
    <mergeCell ref="AN98:AP98"/>
    <mergeCell ref="W28:AE28"/>
    <mergeCell ref="AK28:AO28"/>
    <mergeCell ref="L85:AO85"/>
    <mergeCell ref="L29:P29"/>
    <mergeCell ref="W29:AE29"/>
    <mergeCell ref="AK29:AO29"/>
    <mergeCell ref="AK30:AO30"/>
    <mergeCell ref="L30:P30"/>
    <mergeCell ref="D99:H99"/>
    <mergeCell ref="J99:AF99"/>
    <mergeCell ref="AG94:AM94"/>
    <mergeCell ref="AN92:AP92"/>
    <mergeCell ref="AN96:AP96"/>
    <mergeCell ref="AN95:AP95"/>
    <mergeCell ref="D96:H96"/>
    <mergeCell ref="I92:AF92"/>
    <mergeCell ref="J95:AF95"/>
    <mergeCell ref="J96:AF96"/>
    <mergeCell ref="C92:G92"/>
    <mergeCell ref="D95:H95"/>
    <mergeCell ref="D97:H97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S89:AT91"/>
    <mergeCell ref="AN99:AP99"/>
    <mergeCell ref="AG99:AM99"/>
    <mergeCell ref="AN94:AP94"/>
    <mergeCell ref="AR2:BE2"/>
    <mergeCell ref="AG92:AM92"/>
    <mergeCell ref="AG95:AM95"/>
    <mergeCell ref="AG96:AM96"/>
    <mergeCell ref="AM87:AN87"/>
    <mergeCell ref="AM89:AP89"/>
    <mergeCell ref="AM90:AP90"/>
    <mergeCell ref="K5:AO5"/>
    <mergeCell ref="K6:AO6"/>
    <mergeCell ref="E23:AN23"/>
    <mergeCell ref="AK26:AO26"/>
    <mergeCell ref="L28:P28"/>
  </mergeCell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00FF"/>
    <pageSetUpPr fitToPage="1"/>
  </sheetPr>
  <dimension ref="A2:BM327"/>
  <sheetViews>
    <sheetView showGridLines="0" zoomScaleNormal="100" workbookViewId="0">
      <selection activeCell="J12" sqref="J12"/>
    </sheetView>
  </sheetViews>
  <sheetFormatPr defaultRowHeight="11.25" x14ac:dyDescent="0.2"/>
  <cols>
    <col min="1" max="1" width="8.33203125" style="97" customWidth="1"/>
    <col min="2" max="2" width="1.1640625" style="97" customWidth="1"/>
    <col min="3" max="3" width="4.1640625" style="97" customWidth="1"/>
    <col min="4" max="4" width="4.33203125" style="97" customWidth="1"/>
    <col min="5" max="5" width="17.1640625" style="97" customWidth="1"/>
    <col min="6" max="6" width="100.83203125" style="97" customWidth="1"/>
    <col min="7" max="7" width="7.5" style="97" customWidth="1"/>
    <col min="8" max="8" width="14" style="97" customWidth="1"/>
    <col min="9" max="9" width="15.83203125" style="97" customWidth="1"/>
    <col min="10" max="11" width="22.33203125" style="97" customWidth="1"/>
    <col min="12" max="12" width="9.33203125" style="97" customWidth="1"/>
    <col min="13" max="13" width="10.83203125" style="97" hidden="1" customWidth="1"/>
    <col min="14" max="14" width="9.33203125" style="97" hidden="1"/>
    <col min="15" max="20" width="14.1640625" style="97" hidden="1" customWidth="1"/>
    <col min="21" max="21" width="16.33203125" style="97" hidden="1" customWidth="1"/>
    <col min="22" max="22" width="12.33203125" style="97" customWidth="1"/>
    <col min="23" max="23" width="16.33203125" style="97" customWidth="1"/>
    <col min="24" max="24" width="12.33203125" style="97" customWidth="1"/>
    <col min="25" max="25" width="15" style="97" customWidth="1"/>
    <col min="26" max="26" width="11" style="97" customWidth="1"/>
    <col min="27" max="27" width="15" style="97" customWidth="1"/>
    <col min="28" max="28" width="16.33203125" style="97" customWidth="1"/>
    <col min="29" max="29" width="11" style="97" customWidth="1"/>
    <col min="30" max="30" width="15" style="97" customWidth="1"/>
    <col min="31" max="31" width="16.33203125" style="97" customWidth="1"/>
    <col min="32" max="43" width="9.33203125" style="97"/>
    <col min="44" max="65" width="9.33203125" style="97" hidden="1"/>
    <col min="66" max="16384" width="9.33203125" style="97"/>
  </cols>
  <sheetData>
    <row r="2" spans="1:46" ht="36.950000000000003" customHeight="1" x14ac:dyDescent="0.2">
      <c r="L2" s="359" t="s">
        <v>5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89" t="s">
        <v>86</v>
      </c>
    </row>
    <row r="3" spans="1:46" ht="6.95" customHeight="1" x14ac:dyDescent="0.2">
      <c r="B3" s="90"/>
      <c r="C3" s="91"/>
      <c r="D3" s="91"/>
      <c r="E3" s="91"/>
      <c r="F3" s="91"/>
      <c r="G3" s="91"/>
      <c r="H3" s="91"/>
      <c r="I3" s="91"/>
      <c r="J3" s="91"/>
      <c r="K3" s="91"/>
      <c r="L3" s="92"/>
      <c r="AT3" s="89" t="s">
        <v>18</v>
      </c>
    </row>
    <row r="4" spans="1:46" ht="24.95" customHeight="1" x14ac:dyDescent="0.2">
      <c r="B4" s="92"/>
      <c r="D4" s="93" t="s">
        <v>91</v>
      </c>
      <c r="L4" s="92"/>
      <c r="M4" s="188" t="s">
        <v>10</v>
      </c>
      <c r="AT4" s="89" t="s">
        <v>3</v>
      </c>
    </row>
    <row r="5" spans="1:46" ht="6.95" customHeight="1" x14ac:dyDescent="0.2">
      <c r="B5" s="92"/>
      <c r="L5" s="92"/>
    </row>
    <row r="6" spans="1:46" ht="12" customHeight="1" x14ac:dyDescent="0.2">
      <c r="B6" s="92"/>
      <c r="D6" s="99" t="s">
        <v>14</v>
      </c>
      <c r="L6" s="92"/>
    </row>
    <row r="7" spans="1:46" ht="16.5" customHeight="1" x14ac:dyDescent="0.2">
      <c r="B7" s="92"/>
      <c r="E7" s="356" t="s">
        <v>1501</v>
      </c>
      <c r="F7" s="357"/>
      <c r="G7" s="357"/>
      <c r="H7" s="357"/>
      <c r="L7" s="92"/>
    </row>
    <row r="8" spans="1:46" s="112" customFormat="1" ht="12" customHeight="1" x14ac:dyDescent="0.2">
      <c r="A8" s="107"/>
      <c r="B8" s="108"/>
      <c r="C8" s="107"/>
      <c r="D8" s="99" t="s">
        <v>92</v>
      </c>
      <c r="E8" s="107"/>
      <c r="F8" s="107"/>
      <c r="G8" s="107"/>
      <c r="H8" s="107"/>
      <c r="I8" s="107"/>
      <c r="J8" s="107"/>
      <c r="K8" s="107"/>
      <c r="L8" s="120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pans="1:46" s="112" customFormat="1" ht="16.5" customHeight="1" x14ac:dyDescent="0.2">
      <c r="A9" s="107"/>
      <c r="B9" s="108"/>
      <c r="C9" s="107"/>
      <c r="D9" s="107"/>
      <c r="E9" s="354" t="s">
        <v>1497</v>
      </c>
      <c r="F9" s="358"/>
      <c r="G9" s="358"/>
      <c r="H9" s="358"/>
      <c r="I9" s="107"/>
      <c r="J9" s="107"/>
      <c r="K9" s="107"/>
      <c r="L9" s="120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pans="1:46" s="112" customFormat="1" x14ac:dyDescent="0.2">
      <c r="A10" s="107"/>
      <c r="B10" s="108"/>
      <c r="C10" s="107"/>
      <c r="D10" s="107"/>
      <c r="E10" s="107"/>
      <c r="F10" s="107"/>
      <c r="G10" s="107"/>
      <c r="H10" s="107"/>
      <c r="I10" s="107"/>
      <c r="J10" s="107"/>
      <c r="K10" s="107"/>
      <c r="L10" s="120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pans="1:46" s="112" customFormat="1" ht="12" customHeight="1" x14ac:dyDescent="0.2">
      <c r="A11" s="107"/>
      <c r="B11" s="108"/>
      <c r="C11" s="107"/>
      <c r="D11" s="99" t="s">
        <v>15</v>
      </c>
      <c r="E11" s="107"/>
      <c r="F11" s="100" t="s">
        <v>87</v>
      </c>
      <c r="G11" s="107"/>
      <c r="H11" s="107"/>
      <c r="I11" s="99" t="s">
        <v>17</v>
      </c>
      <c r="J11" s="100" t="s">
        <v>1</v>
      </c>
      <c r="K11" s="107"/>
      <c r="L11" s="120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pans="1:46" s="112" customFormat="1" ht="12" customHeight="1" x14ac:dyDescent="0.2">
      <c r="A12" s="107"/>
      <c r="B12" s="108"/>
      <c r="C12" s="107"/>
      <c r="D12" s="99" t="s">
        <v>19</v>
      </c>
      <c r="E12" s="107"/>
      <c r="F12" s="100" t="s">
        <v>20</v>
      </c>
      <c r="G12" s="107"/>
      <c r="H12" s="107"/>
      <c r="I12" s="99" t="s">
        <v>21</v>
      </c>
      <c r="J12" s="191">
        <f>'Rekapitulace I.+II.'!AN8</f>
        <v>45678</v>
      </c>
      <c r="K12" s="107"/>
      <c r="L12" s="120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pans="1:46" s="112" customFormat="1" ht="10.9" customHeight="1" x14ac:dyDescent="0.2">
      <c r="A13" s="107"/>
      <c r="B13" s="108"/>
      <c r="C13" s="107"/>
      <c r="D13" s="107"/>
      <c r="E13" s="107"/>
      <c r="F13" s="107"/>
      <c r="G13" s="107"/>
      <c r="H13" s="107"/>
      <c r="I13" s="107"/>
      <c r="J13" s="107"/>
      <c r="K13" s="107"/>
      <c r="L13" s="120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pans="1:46" s="112" customFormat="1" ht="12" customHeight="1" x14ac:dyDescent="0.2">
      <c r="A14" s="107"/>
      <c r="B14" s="108"/>
      <c r="C14" s="107"/>
      <c r="D14" s="99" t="s">
        <v>26</v>
      </c>
      <c r="E14" s="107"/>
      <c r="F14" s="107"/>
      <c r="G14" s="107"/>
      <c r="H14" s="107"/>
      <c r="I14" s="99" t="s">
        <v>27</v>
      </c>
      <c r="J14" s="100" t="s">
        <v>1</v>
      </c>
      <c r="K14" s="107"/>
      <c r="L14" s="120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pans="1:46" s="112" customFormat="1" ht="18" customHeight="1" x14ac:dyDescent="0.2">
      <c r="A15" s="107"/>
      <c r="B15" s="108"/>
      <c r="C15" s="107"/>
      <c r="D15" s="107"/>
      <c r="E15" s="100" t="s">
        <v>29</v>
      </c>
      <c r="F15" s="107"/>
      <c r="G15" s="107"/>
      <c r="H15" s="107"/>
      <c r="I15" s="99" t="s">
        <v>30</v>
      </c>
      <c r="J15" s="100" t="s">
        <v>1</v>
      </c>
      <c r="K15" s="107"/>
      <c r="L15" s="120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pans="1:46" s="112" customFormat="1" ht="6.95" customHeight="1" x14ac:dyDescent="0.2">
      <c r="A16" s="107"/>
      <c r="B16" s="108"/>
      <c r="C16" s="107"/>
      <c r="D16" s="107"/>
      <c r="E16" s="107"/>
      <c r="F16" s="107"/>
      <c r="G16" s="107"/>
      <c r="H16" s="107"/>
      <c r="I16" s="107"/>
      <c r="J16" s="107"/>
      <c r="K16" s="107"/>
      <c r="L16" s="120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</row>
    <row r="17" spans="1:31" s="112" customFormat="1" ht="12" customHeight="1" x14ac:dyDescent="0.2">
      <c r="A17" s="107"/>
      <c r="B17" s="108"/>
      <c r="C17" s="107"/>
      <c r="D17" s="99" t="s">
        <v>31</v>
      </c>
      <c r="E17" s="107"/>
      <c r="F17" s="107"/>
      <c r="G17" s="107"/>
      <c r="H17" s="107"/>
      <c r="I17" s="99" t="s">
        <v>27</v>
      </c>
      <c r="J17" s="192">
        <f>'Rekapitulace I.+II.'!AN13</f>
        <v>0</v>
      </c>
      <c r="K17" s="107"/>
      <c r="L17" s="120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pans="1:31" s="112" customFormat="1" ht="18" customHeight="1" x14ac:dyDescent="0.2">
      <c r="A18" s="107"/>
      <c r="B18" s="108"/>
      <c r="C18" s="107"/>
      <c r="D18" s="107"/>
      <c r="E18" s="192">
        <f>'Rekapitulace I.+II.'!E14</f>
        <v>0</v>
      </c>
      <c r="F18" s="107"/>
      <c r="G18" s="107"/>
      <c r="H18" s="107"/>
      <c r="I18" s="99" t="s">
        <v>30</v>
      </c>
      <c r="J18" s="192">
        <f>'Rekapitulace I.+II.'!AN14</f>
        <v>0</v>
      </c>
      <c r="K18" s="107"/>
      <c r="L18" s="120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pans="1:31" s="112" customFormat="1" ht="6.95" customHeight="1" x14ac:dyDescent="0.2">
      <c r="A19" s="107"/>
      <c r="B19" s="108"/>
      <c r="C19" s="107"/>
      <c r="D19" s="107"/>
      <c r="E19" s="107"/>
      <c r="F19" s="107"/>
      <c r="G19" s="107"/>
      <c r="H19" s="107"/>
      <c r="I19" s="107"/>
      <c r="J19" s="107"/>
      <c r="K19" s="107"/>
      <c r="L19" s="120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pans="1:31" s="112" customFormat="1" ht="12" customHeight="1" x14ac:dyDescent="0.2">
      <c r="A20" s="107"/>
      <c r="B20" s="108"/>
      <c r="C20" s="107"/>
      <c r="D20" s="99" t="s">
        <v>32</v>
      </c>
      <c r="E20" s="107"/>
      <c r="F20" s="107"/>
      <c r="G20" s="107"/>
      <c r="H20" s="107"/>
      <c r="I20" s="99" t="s">
        <v>27</v>
      </c>
      <c r="J20" s="100" t="s">
        <v>1</v>
      </c>
      <c r="K20" s="107"/>
      <c r="L20" s="120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pans="1:31" s="112" customFormat="1" ht="18" customHeight="1" x14ac:dyDescent="0.2">
      <c r="A21" s="107"/>
      <c r="B21" s="108"/>
      <c r="C21" s="107"/>
      <c r="D21" s="107"/>
      <c r="E21" s="100" t="s">
        <v>202</v>
      </c>
      <c r="F21" s="107"/>
      <c r="G21" s="107"/>
      <c r="H21" s="107"/>
      <c r="I21" s="99" t="s">
        <v>30</v>
      </c>
      <c r="J21" s="100" t="s">
        <v>1</v>
      </c>
      <c r="K21" s="107"/>
      <c r="L21" s="120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pans="1:31" s="112" customFormat="1" ht="6.95" customHeight="1" x14ac:dyDescent="0.2">
      <c r="A22" s="107"/>
      <c r="B22" s="108"/>
      <c r="C22" s="107"/>
      <c r="D22" s="107"/>
      <c r="E22" s="107"/>
      <c r="F22" s="107"/>
      <c r="G22" s="107"/>
      <c r="H22" s="107"/>
      <c r="I22" s="107"/>
      <c r="J22" s="107"/>
      <c r="K22" s="107"/>
      <c r="L22" s="120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pans="1:31" s="112" customFormat="1" ht="12" customHeight="1" x14ac:dyDescent="0.2">
      <c r="A23" s="107"/>
      <c r="B23" s="108"/>
      <c r="C23" s="107"/>
      <c r="D23" s="99" t="s">
        <v>36</v>
      </c>
      <c r="E23" s="107"/>
      <c r="F23" s="107"/>
      <c r="G23" s="107"/>
      <c r="H23" s="107"/>
      <c r="I23" s="99" t="s">
        <v>27</v>
      </c>
      <c r="J23" s="100" t="s">
        <v>37</v>
      </c>
      <c r="K23" s="107"/>
      <c r="L23" s="12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pans="1:31" s="112" customFormat="1" ht="18" customHeight="1" x14ac:dyDescent="0.2">
      <c r="A24" s="107"/>
      <c r="B24" s="108"/>
      <c r="C24" s="107"/>
      <c r="D24" s="107"/>
      <c r="E24" s="100" t="s">
        <v>38</v>
      </c>
      <c r="F24" s="107"/>
      <c r="G24" s="107"/>
      <c r="H24" s="107"/>
      <c r="I24" s="99" t="s">
        <v>30</v>
      </c>
      <c r="J24" s="100" t="s">
        <v>1</v>
      </c>
      <c r="K24" s="107"/>
      <c r="L24" s="12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pans="1:31" s="112" customFormat="1" ht="6.95" customHeight="1" x14ac:dyDescent="0.2">
      <c r="A25" s="107"/>
      <c r="B25" s="108"/>
      <c r="C25" s="107"/>
      <c r="D25" s="107"/>
      <c r="E25" s="107"/>
      <c r="F25" s="107"/>
      <c r="G25" s="107"/>
      <c r="H25" s="107"/>
      <c r="I25" s="107"/>
      <c r="J25" s="107"/>
      <c r="K25" s="107"/>
      <c r="L25" s="12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112" customFormat="1" ht="12" customHeight="1" x14ac:dyDescent="0.2">
      <c r="A26" s="107"/>
      <c r="B26" s="108"/>
      <c r="C26" s="107"/>
      <c r="D26" s="99" t="s">
        <v>39</v>
      </c>
      <c r="E26" s="107"/>
      <c r="F26" s="107"/>
      <c r="G26" s="107"/>
      <c r="H26" s="107"/>
      <c r="I26" s="107"/>
      <c r="J26" s="107"/>
      <c r="K26" s="107"/>
      <c r="L26" s="120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pans="1:31" s="196" customFormat="1" ht="47.25" customHeight="1" x14ac:dyDescent="0.2">
      <c r="A27" s="193"/>
      <c r="B27" s="194"/>
      <c r="C27" s="193"/>
      <c r="D27" s="193"/>
      <c r="E27" s="331" t="s">
        <v>203</v>
      </c>
      <c r="F27" s="331"/>
      <c r="G27" s="331"/>
      <c r="H27" s="331"/>
      <c r="I27" s="193"/>
      <c r="J27" s="193"/>
      <c r="K27" s="193"/>
      <c r="L27" s="195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</row>
    <row r="28" spans="1:31" s="112" customFormat="1" ht="6.95" customHeight="1" x14ac:dyDescent="0.2">
      <c r="A28" s="107"/>
      <c r="B28" s="108"/>
      <c r="C28" s="107"/>
      <c r="D28" s="107"/>
      <c r="E28" s="107"/>
      <c r="F28" s="107"/>
      <c r="G28" s="107"/>
      <c r="H28" s="107"/>
      <c r="I28" s="107"/>
      <c r="J28" s="107"/>
      <c r="K28" s="107"/>
      <c r="L28" s="120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pans="1:31" s="112" customFormat="1" ht="6.95" customHeight="1" x14ac:dyDescent="0.2">
      <c r="A29" s="107"/>
      <c r="B29" s="108"/>
      <c r="C29" s="107"/>
      <c r="D29" s="146"/>
      <c r="E29" s="146"/>
      <c r="F29" s="146"/>
      <c r="G29" s="146"/>
      <c r="H29" s="146"/>
      <c r="I29" s="146"/>
      <c r="J29" s="146"/>
      <c r="K29" s="146"/>
      <c r="L29" s="120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pans="1:31" s="112" customFormat="1" ht="25.35" customHeight="1" x14ac:dyDescent="0.2">
      <c r="A30" s="107"/>
      <c r="B30" s="108"/>
      <c r="C30" s="107"/>
      <c r="D30" s="197" t="s">
        <v>40</v>
      </c>
      <c r="E30" s="107"/>
      <c r="F30" s="107"/>
      <c r="G30" s="107"/>
      <c r="H30" s="107"/>
      <c r="I30" s="107"/>
      <c r="J30" s="152">
        <f>ROUND(J127, 2)</f>
        <v>0</v>
      </c>
      <c r="K30" s="107"/>
      <c r="L30" s="120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pans="1:31" s="112" customFormat="1" ht="6.95" customHeight="1" x14ac:dyDescent="0.2">
      <c r="A31" s="107"/>
      <c r="B31" s="108"/>
      <c r="C31" s="107"/>
      <c r="D31" s="146"/>
      <c r="E31" s="146"/>
      <c r="F31" s="146"/>
      <c r="G31" s="146"/>
      <c r="H31" s="146"/>
      <c r="I31" s="146"/>
      <c r="J31" s="146"/>
      <c r="K31" s="146"/>
      <c r="L31" s="120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pans="1:31" s="112" customFormat="1" ht="14.45" customHeight="1" x14ac:dyDescent="0.2">
      <c r="A32" s="107"/>
      <c r="B32" s="108"/>
      <c r="C32" s="107"/>
      <c r="D32" s="107"/>
      <c r="E32" s="107"/>
      <c r="F32" s="113" t="s">
        <v>42</v>
      </c>
      <c r="G32" s="107"/>
      <c r="H32" s="107"/>
      <c r="I32" s="113" t="s">
        <v>41</v>
      </c>
      <c r="J32" s="113" t="s">
        <v>43</v>
      </c>
      <c r="K32" s="107"/>
      <c r="L32" s="120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</row>
    <row r="33" spans="1:31" s="112" customFormat="1" ht="14.45" customHeight="1" x14ac:dyDescent="0.2">
      <c r="A33" s="107"/>
      <c r="B33" s="108"/>
      <c r="C33" s="107"/>
      <c r="D33" s="198" t="s">
        <v>44</v>
      </c>
      <c r="E33" s="99" t="s">
        <v>45</v>
      </c>
      <c r="F33" s="199">
        <f>ROUND((SUM(BE127:BE326)),  2)</f>
        <v>0</v>
      </c>
      <c r="G33" s="107"/>
      <c r="H33" s="107"/>
      <c r="I33" s="200">
        <v>0.21</v>
      </c>
      <c r="J33" s="199">
        <f>ROUND(((SUM(BE127:BE326))*I33),  2)</f>
        <v>0</v>
      </c>
      <c r="K33" s="107"/>
      <c r="L33" s="120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</row>
    <row r="34" spans="1:31" s="112" customFormat="1" ht="14.45" customHeight="1" x14ac:dyDescent="0.2">
      <c r="A34" s="107"/>
      <c r="B34" s="108"/>
      <c r="C34" s="107"/>
      <c r="D34" s="107"/>
      <c r="E34" s="99" t="s">
        <v>46</v>
      </c>
      <c r="F34" s="199">
        <f>ROUND((SUM(BF127:BF326)),  2)</f>
        <v>0</v>
      </c>
      <c r="G34" s="107"/>
      <c r="H34" s="107"/>
      <c r="I34" s="200">
        <v>0.15</v>
      </c>
      <c r="J34" s="199">
        <f>ROUND(((SUM(BF127:BF326))*I34),  2)</f>
        <v>0</v>
      </c>
      <c r="K34" s="107"/>
      <c r="L34" s="120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</row>
    <row r="35" spans="1:31" s="112" customFormat="1" ht="14.45" hidden="1" customHeight="1" x14ac:dyDescent="0.2">
      <c r="A35" s="107"/>
      <c r="B35" s="108"/>
      <c r="C35" s="107"/>
      <c r="D35" s="107"/>
      <c r="E35" s="99" t="s">
        <v>47</v>
      </c>
      <c r="F35" s="199">
        <f>ROUND((SUM(BG127:BG326)),  2)</f>
        <v>0</v>
      </c>
      <c r="G35" s="107"/>
      <c r="H35" s="107"/>
      <c r="I35" s="200">
        <v>0.21</v>
      </c>
      <c r="J35" s="199">
        <f>0</f>
        <v>0</v>
      </c>
      <c r="K35" s="107"/>
      <c r="L35" s="120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</row>
    <row r="36" spans="1:31" s="112" customFormat="1" ht="14.45" hidden="1" customHeight="1" x14ac:dyDescent="0.2">
      <c r="A36" s="107"/>
      <c r="B36" s="108"/>
      <c r="C36" s="107"/>
      <c r="D36" s="107"/>
      <c r="E36" s="99" t="s">
        <v>48</v>
      </c>
      <c r="F36" s="199">
        <f>ROUND((SUM(BH127:BH326)),  2)</f>
        <v>0</v>
      </c>
      <c r="G36" s="107"/>
      <c r="H36" s="107"/>
      <c r="I36" s="200">
        <v>0.15</v>
      </c>
      <c r="J36" s="199">
        <f>0</f>
        <v>0</v>
      </c>
      <c r="K36" s="107"/>
      <c r="L36" s="120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</row>
    <row r="37" spans="1:31" s="112" customFormat="1" ht="14.45" hidden="1" customHeight="1" x14ac:dyDescent="0.2">
      <c r="A37" s="107"/>
      <c r="B37" s="108"/>
      <c r="C37" s="107"/>
      <c r="D37" s="107"/>
      <c r="E37" s="99" t="s">
        <v>49</v>
      </c>
      <c r="F37" s="199">
        <f>ROUND((SUM(BI127:BI326)),  2)</f>
        <v>0</v>
      </c>
      <c r="G37" s="107"/>
      <c r="H37" s="107"/>
      <c r="I37" s="200">
        <v>0</v>
      </c>
      <c r="J37" s="199">
        <f>0</f>
        <v>0</v>
      </c>
      <c r="K37" s="107"/>
      <c r="L37" s="120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</row>
    <row r="38" spans="1:31" s="112" customFormat="1" ht="6.95" customHeight="1" x14ac:dyDescent="0.2">
      <c r="A38" s="107"/>
      <c r="B38" s="108"/>
      <c r="C38" s="107"/>
      <c r="D38" s="107"/>
      <c r="E38" s="107"/>
      <c r="F38" s="107"/>
      <c r="G38" s="107"/>
      <c r="H38" s="107"/>
      <c r="I38" s="107"/>
      <c r="J38" s="107"/>
      <c r="K38" s="107"/>
      <c r="L38" s="120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</row>
    <row r="39" spans="1:31" s="112" customFormat="1" ht="25.35" customHeight="1" x14ac:dyDescent="0.2">
      <c r="A39" s="107"/>
      <c r="B39" s="108"/>
      <c r="C39" s="201"/>
      <c r="D39" s="202" t="s">
        <v>50</v>
      </c>
      <c r="E39" s="140"/>
      <c r="F39" s="140"/>
      <c r="G39" s="203" t="s">
        <v>51</v>
      </c>
      <c r="H39" s="204" t="s">
        <v>52</v>
      </c>
      <c r="I39" s="140"/>
      <c r="J39" s="205">
        <f>SUM(J30:J37)</f>
        <v>0</v>
      </c>
      <c r="K39" s="206"/>
      <c r="L39" s="120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</row>
    <row r="40" spans="1:31" s="112" customFormat="1" ht="14.45" customHeight="1" x14ac:dyDescent="0.2">
      <c r="A40" s="107"/>
      <c r="B40" s="108"/>
      <c r="C40" s="107"/>
      <c r="D40" s="107"/>
      <c r="E40" s="107"/>
      <c r="F40" s="107"/>
      <c r="G40" s="107"/>
      <c r="H40" s="107"/>
      <c r="I40" s="107"/>
      <c r="J40" s="107"/>
      <c r="K40" s="107"/>
      <c r="L40" s="120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</row>
    <row r="41" spans="1:31" ht="14.45" customHeight="1" x14ac:dyDescent="0.2">
      <c r="B41" s="92"/>
      <c r="L41" s="92"/>
    </row>
    <row r="42" spans="1:31" ht="14.45" customHeight="1" x14ac:dyDescent="0.2">
      <c r="B42" s="92"/>
      <c r="L42" s="92"/>
    </row>
    <row r="43" spans="1:31" ht="14.45" customHeight="1" x14ac:dyDescent="0.2">
      <c r="B43" s="92"/>
      <c r="L43" s="92"/>
    </row>
    <row r="44" spans="1:31" ht="14.45" customHeight="1" x14ac:dyDescent="0.2">
      <c r="B44" s="92"/>
      <c r="L44" s="92"/>
    </row>
    <row r="45" spans="1:31" ht="14.45" customHeight="1" x14ac:dyDescent="0.2">
      <c r="B45" s="92"/>
      <c r="L45" s="92"/>
    </row>
    <row r="46" spans="1:31" ht="14.45" customHeight="1" x14ac:dyDescent="0.2">
      <c r="B46" s="92"/>
      <c r="L46" s="92"/>
    </row>
    <row r="47" spans="1:31" ht="14.45" customHeight="1" x14ac:dyDescent="0.2">
      <c r="B47" s="92"/>
      <c r="L47" s="92"/>
    </row>
    <row r="48" spans="1:31" ht="14.45" customHeight="1" x14ac:dyDescent="0.2">
      <c r="B48" s="92"/>
      <c r="L48" s="92"/>
    </row>
    <row r="49" spans="1:31" ht="14.45" customHeight="1" x14ac:dyDescent="0.2">
      <c r="B49" s="92"/>
      <c r="L49" s="92"/>
    </row>
    <row r="50" spans="1:31" s="112" customFormat="1" ht="14.45" customHeight="1" x14ac:dyDescent="0.2">
      <c r="B50" s="120"/>
      <c r="D50" s="121" t="s">
        <v>53</v>
      </c>
      <c r="E50" s="122"/>
      <c r="F50" s="122"/>
      <c r="G50" s="121" t="s">
        <v>54</v>
      </c>
      <c r="H50" s="122"/>
      <c r="I50" s="122"/>
      <c r="J50" s="122"/>
      <c r="K50" s="122"/>
      <c r="L50" s="120"/>
    </row>
    <row r="51" spans="1:31" x14ac:dyDescent="0.2">
      <c r="B51" s="92"/>
      <c r="L51" s="92"/>
    </row>
    <row r="52" spans="1:31" x14ac:dyDescent="0.2">
      <c r="B52" s="92"/>
      <c r="L52" s="92"/>
    </row>
    <row r="53" spans="1:31" x14ac:dyDescent="0.2">
      <c r="B53" s="92"/>
      <c r="L53" s="92"/>
    </row>
    <row r="54" spans="1:31" x14ac:dyDescent="0.2">
      <c r="B54" s="92"/>
      <c r="L54" s="92"/>
    </row>
    <row r="55" spans="1:31" x14ac:dyDescent="0.2">
      <c r="B55" s="92"/>
      <c r="L55" s="92"/>
    </row>
    <row r="56" spans="1:31" x14ac:dyDescent="0.2">
      <c r="B56" s="92"/>
      <c r="L56" s="92"/>
    </row>
    <row r="57" spans="1:31" x14ac:dyDescent="0.2">
      <c r="B57" s="92"/>
      <c r="L57" s="92"/>
    </row>
    <row r="58" spans="1:31" x14ac:dyDescent="0.2">
      <c r="B58" s="92"/>
      <c r="L58" s="92"/>
    </row>
    <row r="59" spans="1:31" x14ac:dyDescent="0.2">
      <c r="B59" s="92"/>
      <c r="L59" s="92"/>
    </row>
    <row r="60" spans="1:31" x14ac:dyDescent="0.2">
      <c r="B60" s="92"/>
      <c r="L60" s="92"/>
    </row>
    <row r="61" spans="1:31" s="112" customFormat="1" ht="12.75" x14ac:dyDescent="0.2">
      <c r="A61" s="107"/>
      <c r="B61" s="108"/>
      <c r="C61" s="107"/>
      <c r="D61" s="123" t="s">
        <v>55</v>
      </c>
      <c r="E61" s="111"/>
      <c r="F61" s="207" t="s">
        <v>56</v>
      </c>
      <c r="G61" s="123" t="s">
        <v>55</v>
      </c>
      <c r="H61" s="111"/>
      <c r="I61" s="111"/>
      <c r="J61" s="208" t="s">
        <v>56</v>
      </c>
      <c r="K61" s="111"/>
      <c r="L61" s="120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</row>
    <row r="62" spans="1:31" x14ac:dyDescent="0.2">
      <c r="B62" s="92"/>
      <c r="L62" s="92"/>
    </row>
    <row r="63" spans="1:31" x14ac:dyDescent="0.2">
      <c r="B63" s="92"/>
      <c r="L63" s="92"/>
    </row>
    <row r="64" spans="1:31" x14ac:dyDescent="0.2">
      <c r="B64" s="92"/>
      <c r="L64" s="92"/>
    </row>
    <row r="65" spans="1:31" s="112" customFormat="1" ht="12.75" x14ac:dyDescent="0.2">
      <c r="A65" s="107"/>
      <c r="B65" s="108"/>
      <c r="C65" s="107"/>
      <c r="D65" s="121" t="s">
        <v>57</v>
      </c>
      <c r="E65" s="124"/>
      <c r="F65" s="124"/>
      <c r="G65" s="121" t="s">
        <v>58</v>
      </c>
      <c r="H65" s="124"/>
      <c r="I65" s="124"/>
      <c r="J65" s="124"/>
      <c r="K65" s="124"/>
      <c r="L65" s="120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spans="1:31" x14ac:dyDescent="0.2">
      <c r="B66" s="92"/>
      <c r="L66" s="92"/>
    </row>
    <row r="67" spans="1:31" x14ac:dyDescent="0.2">
      <c r="B67" s="92"/>
      <c r="L67" s="92"/>
    </row>
    <row r="68" spans="1:31" x14ac:dyDescent="0.2">
      <c r="B68" s="92"/>
      <c r="L68" s="92"/>
    </row>
    <row r="69" spans="1:31" x14ac:dyDescent="0.2">
      <c r="B69" s="92"/>
      <c r="L69" s="92"/>
    </row>
    <row r="70" spans="1:31" x14ac:dyDescent="0.2">
      <c r="B70" s="92"/>
      <c r="L70" s="92"/>
    </row>
    <row r="71" spans="1:31" x14ac:dyDescent="0.2">
      <c r="B71" s="92"/>
      <c r="L71" s="92"/>
    </row>
    <row r="72" spans="1:31" x14ac:dyDescent="0.2">
      <c r="B72" s="92"/>
      <c r="L72" s="92"/>
    </row>
    <row r="73" spans="1:31" x14ac:dyDescent="0.2">
      <c r="B73" s="92"/>
      <c r="L73" s="92"/>
    </row>
    <row r="74" spans="1:31" x14ac:dyDescent="0.2">
      <c r="B74" s="92"/>
      <c r="L74" s="92"/>
    </row>
    <row r="75" spans="1:31" x14ac:dyDescent="0.2">
      <c r="B75" s="92"/>
      <c r="L75" s="92"/>
    </row>
    <row r="76" spans="1:31" s="112" customFormat="1" ht="12.75" x14ac:dyDescent="0.2">
      <c r="A76" s="107"/>
      <c r="B76" s="108"/>
      <c r="C76" s="107"/>
      <c r="D76" s="123" t="s">
        <v>55</v>
      </c>
      <c r="E76" s="111"/>
      <c r="F76" s="207" t="s">
        <v>56</v>
      </c>
      <c r="G76" s="123" t="s">
        <v>55</v>
      </c>
      <c r="H76" s="111"/>
      <c r="I76" s="111"/>
      <c r="J76" s="208" t="s">
        <v>56</v>
      </c>
      <c r="K76" s="111"/>
      <c r="L76" s="120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</row>
    <row r="77" spans="1:31" s="112" customFormat="1" ht="14.45" customHeight="1" x14ac:dyDescent="0.2">
      <c r="A77" s="107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0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81" spans="1:47" s="112" customFormat="1" ht="6.95" customHeight="1" x14ac:dyDescent="0.2">
      <c r="A81" s="107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0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pans="1:47" s="112" customFormat="1" ht="24.95" customHeight="1" x14ac:dyDescent="0.2">
      <c r="A82" s="107"/>
      <c r="B82" s="108"/>
      <c r="C82" s="93" t="s">
        <v>93</v>
      </c>
      <c r="D82" s="107"/>
      <c r="E82" s="107"/>
      <c r="F82" s="107"/>
      <c r="G82" s="107"/>
      <c r="H82" s="107"/>
      <c r="I82" s="107"/>
      <c r="J82" s="107"/>
      <c r="K82" s="107"/>
      <c r="L82" s="120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pans="1:47" s="112" customFormat="1" ht="6.95" customHeight="1" x14ac:dyDescent="0.2">
      <c r="A83" s="107"/>
      <c r="B83" s="108"/>
      <c r="C83" s="107"/>
      <c r="D83" s="107"/>
      <c r="E83" s="107"/>
      <c r="F83" s="107"/>
      <c r="G83" s="107"/>
      <c r="H83" s="107"/>
      <c r="I83" s="107"/>
      <c r="J83" s="107"/>
      <c r="K83" s="107"/>
      <c r="L83" s="120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pans="1:47" s="112" customFormat="1" ht="12" customHeight="1" x14ac:dyDescent="0.2">
      <c r="A84" s="107"/>
      <c r="B84" s="108"/>
      <c r="C84" s="99" t="s">
        <v>14</v>
      </c>
      <c r="D84" s="107"/>
      <c r="E84" s="107"/>
      <c r="F84" s="107"/>
      <c r="G84" s="107"/>
      <c r="H84" s="107"/>
      <c r="I84" s="107"/>
      <c r="J84" s="107"/>
      <c r="K84" s="107"/>
      <c r="L84" s="120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pans="1:47" s="112" customFormat="1" ht="16.5" customHeight="1" x14ac:dyDescent="0.2">
      <c r="A85" s="107"/>
      <c r="B85" s="108"/>
      <c r="C85" s="107"/>
      <c r="D85" s="107"/>
      <c r="E85" s="356" t="str">
        <f>E7</f>
        <v>Obnova ulice Tyršova, Dobrovice - I. etapa</v>
      </c>
      <c r="F85" s="357"/>
      <c r="G85" s="357"/>
      <c r="H85" s="357"/>
      <c r="I85" s="107"/>
      <c r="J85" s="107"/>
      <c r="K85" s="107"/>
      <c r="L85" s="120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47" s="112" customFormat="1" ht="12" customHeight="1" x14ac:dyDescent="0.2">
      <c r="A86" s="107"/>
      <c r="B86" s="108"/>
      <c r="C86" s="99" t="s">
        <v>92</v>
      </c>
      <c r="D86" s="107"/>
      <c r="E86" s="107"/>
      <c r="F86" s="107"/>
      <c r="G86" s="107"/>
      <c r="H86" s="107"/>
      <c r="I86" s="107"/>
      <c r="J86" s="107"/>
      <c r="K86" s="107"/>
      <c r="L86" s="120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pans="1:47" s="112" customFormat="1" ht="16.5" customHeight="1" x14ac:dyDescent="0.2">
      <c r="A87" s="107"/>
      <c r="B87" s="108"/>
      <c r="C87" s="107"/>
      <c r="D87" s="107"/>
      <c r="E87" s="354" t="str">
        <f>E9</f>
        <v>SO 301.I - Rekonstrukce vodovodu I. etapa / 132,55 m</v>
      </c>
      <c r="F87" s="358"/>
      <c r="G87" s="358"/>
      <c r="H87" s="358"/>
      <c r="I87" s="107"/>
      <c r="J87" s="107"/>
      <c r="K87" s="107"/>
      <c r="L87" s="120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pans="1:47" s="112" customFormat="1" ht="6.95" customHeight="1" x14ac:dyDescent="0.2">
      <c r="A88" s="107"/>
      <c r="B88" s="108"/>
      <c r="C88" s="107"/>
      <c r="D88" s="107"/>
      <c r="E88" s="107"/>
      <c r="F88" s="107"/>
      <c r="G88" s="107"/>
      <c r="H88" s="107"/>
      <c r="I88" s="107"/>
      <c r="J88" s="107"/>
      <c r="K88" s="107"/>
      <c r="L88" s="120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pans="1:47" s="112" customFormat="1" ht="12" customHeight="1" x14ac:dyDescent="0.2">
      <c r="A89" s="107"/>
      <c r="B89" s="108"/>
      <c r="C89" s="99" t="s">
        <v>19</v>
      </c>
      <c r="D89" s="107"/>
      <c r="E89" s="107"/>
      <c r="F89" s="100" t="str">
        <f>F12</f>
        <v>Dobrovice</v>
      </c>
      <c r="G89" s="107"/>
      <c r="H89" s="107"/>
      <c r="I89" s="99" t="s">
        <v>21</v>
      </c>
      <c r="J89" s="135">
        <f>IF(J12="","",J12)</f>
        <v>45678</v>
      </c>
      <c r="K89" s="107"/>
      <c r="L89" s="120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pans="1:47" s="112" customFormat="1" ht="6.95" customHeight="1" x14ac:dyDescent="0.2">
      <c r="A90" s="107"/>
      <c r="B90" s="108"/>
      <c r="C90" s="107"/>
      <c r="D90" s="107"/>
      <c r="E90" s="107"/>
      <c r="F90" s="107"/>
      <c r="G90" s="107"/>
      <c r="H90" s="107"/>
      <c r="I90" s="107"/>
      <c r="J90" s="107"/>
      <c r="K90" s="107"/>
      <c r="L90" s="120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pans="1:47" s="112" customFormat="1" ht="15.2" customHeight="1" x14ac:dyDescent="0.2">
      <c r="A91" s="107"/>
      <c r="B91" s="108"/>
      <c r="C91" s="99" t="s">
        <v>26</v>
      </c>
      <c r="D91" s="107"/>
      <c r="E91" s="107"/>
      <c r="F91" s="100" t="str">
        <f>E15</f>
        <v>Vodovody a kanalizace Mladá Boleslav, a.s.</v>
      </c>
      <c r="G91" s="107"/>
      <c r="H91" s="107"/>
      <c r="I91" s="99" t="s">
        <v>32</v>
      </c>
      <c r="J91" s="105" t="str">
        <f>E21</f>
        <v>Ing. Daniel Benda</v>
      </c>
      <c r="K91" s="107"/>
      <c r="L91" s="120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  <row r="92" spans="1:47" s="112" customFormat="1" ht="40.15" customHeight="1" x14ac:dyDescent="0.2">
      <c r="A92" s="107"/>
      <c r="B92" s="108"/>
      <c r="C92" s="99" t="s">
        <v>31</v>
      </c>
      <c r="D92" s="107"/>
      <c r="E92" s="107"/>
      <c r="F92" s="100">
        <f>IF(E18="","",E18)</f>
        <v>0</v>
      </c>
      <c r="G92" s="107"/>
      <c r="H92" s="107"/>
      <c r="I92" s="99" t="s">
        <v>36</v>
      </c>
      <c r="J92" s="105" t="str">
        <f>E24</f>
        <v>ROAD M.A.A.T. s.r.o., Petra Stejskalová</v>
      </c>
      <c r="K92" s="107"/>
      <c r="L92" s="120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</row>
    <row r="93" spans="1:47" s="112" customFormat="1" ht="10.35" customHeight="1" x14ac:dyDescent="0.2">
      <c r="A93" s="107"/>
      <c r="B93" s="108"/>
      <c r="C93" s="107"/>
      <c r="D93" s="107"/>
      <c r="E93" s="107"/>
      <c r="F93" s="107"/>
      <c r="G93" s="107"/>
      <c r="H93" s="107"/>
      <c r="I93" s="107"/>
      <c r="J93" s="107"/>
      <c r="K93" s="107"/>
      <c r="L93" s="120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</row>
    <row r="94" spans="1:47" s="112" customFormat="1" ht="29.25" customHeight="1" x14ac:dyDescent="0.2">
      <c r="A94" s="107"/>
      <c r="B94" s="108"/>
      <c r="C94" s="209" t="s">
        <v>94</v>
      </c>
      <c r="D94" s="201"/>
      <c r="E94" s="201"/>
      <c r="F94" s="201"/>
      <c r="G94" s="201"/>
      <c r="H94" s="201"/>
      <c r="I94" s="201"/>
      <c r="J94" s="210" t="s">
        <v>95</v>
      </c>
      <c r="K94" s="201"/>
      <c r="L94" s="120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</row>
    <row r="95" spans="1:47" s="112" customFormat="1" ht="10.35" customHeight="1" x14ac:dyDescent="0.2">
      <c r="A95" s="107"/>
      <c r="B95" s="108"/>
      <c r="C95" s="107"/>
      <c r="D95" s="107"/>
      <c r="E95" s="107"/>
      <c r="F95" s="107"/>
      <c r="G95" s="107"/>
      <c r="H95" s="107"/>
      <c r="I95" s="107"/>
      <c r="J95" s="107"/>
      <c r="K95" s="107"/>
      <c r="L95" s="120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</row>
    <row r="96" spans="1:47" s="112" customFormat="1" ht="22.9" customHeight="1" x14ac:dyDescent="0.2">
      <c r="A96" s="107"/>
      <c r="B96" s="108"/>
      <c r="C96" s="211" t="s">
        <v>96</v>
      </c>
      <c r="D96" s="107"/>
      <c r="E96" s="107"/>
      <c r="F96" s="107"/>
      <c r="G96" s="107"/>
      <c r="H96" s="107"/>
      <c r="I96" s="107"/>
      <c r="J96" s="152">
        <f>J127</f>
        <v>0</v>
      </c>
      <c r="K96" s="107"/>
      <c r="L96" s="120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U96" s="89" t="s">
        <v>97</v>
      </c>
    </row>
    <row r="97" spans="1:31" s="212" customFormat="1" ht="24.95" customHeight="1" x14ac:dyDescent="0.2">
      <c r="B97" s="213"/>
      <c r="D97" s="214" t="s">
        <v>204</v>
      </c>
      <c r="E97" s="215"/>
      <c r="F97" s="215"/>
      <c r="G97" s="215"/>
      <c r="H97" s="215"/>
      <c r="I97" s="215"/>
      <c r="J97" s="216">
        <f>J128</f>
        <v>0</v>
      </c>
      <c r="L97" s="213"/>
    </row>
    <row r="98" spans="1:31" s="212" customFormat="1" ht="24.95" customHeight="1" x14ac:dyDescent="0.2">
      <c r="B98" s="213"/>
      <c r="D98" s="214" t="s">
        <v>205</v>
      </c>
      <c r="E98" s="215"/>
      <c r="F98" s="215"/>
      <c r="G98" s="215"/>
      <c r="H98" s="215"/>
      <c r="I98" s="215"/>
      <c r="J98" s="216">
        <f>J173</f>
        <v>0</v>
      </c>
      <c r="L98" s="213"/>
    </row>
    <row r="99" spans="1:31" s="212" customFormat="1" ht="24.95" customHeight="1" x14ac:dyDescent="0.2">
      <c r="B99" s="213"/>
      <c r="D99" s="214" t="s">
        <v>98</v>
      </c>
      <c r="E99" s="215"/>
      <c r="F99" s="215"/>
      <c r="G99" s="215"/>
      <c r="H99" s="215"/>
      <c r="I99" s="215"/>
      <c r="J99" s="216">
        <f>J188</f>
        <v>0</v>
      </c>
      <c r="L99" s="213"/>
    </row>
    <row r="100" spans="1:31" s="217" customFormat="1" ht="19.899999999999999" customHeight="1" x14ac:dyDescent="0.2">
      <c r="B100" s="218"/>
      <c r="D100" s="219" t="s">
        <v>206</v>
      </c>
      <c r="E100" s="220"/>
      <c r="F100" s="220"/>
      <c r="G100" s="220"/>
      <c r="H100" s="220"/>
      <c r="I100" s="220"/>
      <c r="J100" s="221">
        <f>J189</f>
        <v>0</v>
      </c>
      <c r="L100" s="218"/>
    </row>
    <row r="101" spans="1:31" s="217" customFormat="1" ht="19.899999999999999" customHeight="1" x14ac:dyDescent="0.2">
      <c r="B101" s="218"/>
      <c r="D101" s="219" t="s">
        <v>207</v>
      </c>
      <c r="E101" s="220"/>
      <c r="F101" s="220"/>
      <c r="G101" s="220"/>
      <c r="H101" s="220"/>
      <c r="I101" s="220"/>
      <c r="J101" s="221">
        <f>J196</f>
        <v>0</v>
      </c>
      <c r="L101" s="218"/>
    </row>
    <row r="102" spans="1:31" s="217" customFormat="1" ht="19.899999999999999" customHeight="1" x14ac:dyDescent="0.2">
      <c r="B102" s="218"/>
      <c r="D102" s="219" t="s">
        <v>100</v>
      </c>
      <c r="E102" s="220"/>
      <c r="F102" s="220"/>
      <c r="G102" s="220"/>
      <c r="H102" s="220"/>
      <c r="I102" s="220"/>
      <c r="J102" s="221">
        <f>J301</f>
        <v>0</v>
      </c>
      <c r="L102" s="218"/>
    </row>
    <row r="103" spans="1:31" s="217" customFormat="1" ht="19.899999999999999" customHeight="1" x14ac:dyDescent="0.2">
      <c r="B103" s="218"/>
      <c r="D103" s="219" t="s">
        <v>101</v>
      </c>
      <c r="E103" s="220"/>
      <c r="F103" s="220"/>
      <c r="G103" s="220"/>
      <c r="H103" s="220"/>
      <c r="I103" s="220"/>
      <c r="J103" s="221">
        <f>J305</f>
        <v>0</v>
      </c>
      <c r="L103" s="218"/>
    </row>
    <row r="104" spans="1:31" s="212" customFormat="1" ht="24.95" customHeight="1" x14ac:dyDescent="0.2">
      <c r="B104" s="213"/>
      <c r="D104" s="214" t="s">
        <v>208</v>
      </c>
      <c r="E104" s="215"/>
      <c r="F104" s="215"/>
      <c r="G104" s="215"/>
      <c r="H104" s="215"/>
      <c r="I104" s="215"/>
      <c r="J104" s="216">
        <f>J308</f>
        <v>0</v>
      </c>
      <c r="L104" s="213"/>
    </row>
    <row r="105" spans="1:31" s="217" customFormat="1" ht="19.899999999999999" customHeight="1" x14ac:dyDescent="0.2">
      <c r="B105" s="218"/>
      <c r="D105" s="219" t="s">
        <v>209</v>
      </c>
      <c r="E105" s="220"/>
      <c r="F105" s="220"/>
      <c r="G105" s="220"/>
      <c r="H105" s="220"/>
      <c r="I105" s="220"/>
      <c r="J105" s="221">
        <f>J309</f>
        <v>0</v>
      </c>
      <c r="L105" s="218"/>
    </row>
    <row r="106" spans="1:31" s="217" customFormat="1" ht="19.899999999999999" customHeight="1" x14ac:dyDescent="0.2">
      <c r="B106" s="218"/>
      <c r="D106" s="219" t="s">
        <v>210</v>
      </c>
      <c r="E106" s="220"/>
      <c r="F106" s="220"/>
      <c r="G106" s="220"/>
      <c r="H106" s="220"/>
      <c r="I106" s="220"/>
      <c r="J106" s="221">
        <f>J313</f>
        <v>0</v>
      </c>
      <c r="L106" s="218"/>
    </row>
    <row r="107" spans="1:31" s="217" customFormat="1" ht="19.899999999999999" customHeight="1" x14ac:dyDescent="0.2">
      <c r="B107" s="218"/>
      <c r="D107" s="219" t="s">
        <v>211</v>
      </c>
      <c r="E107" s="220"/>
      <c r="F107" s="220"/>
      <c r="G107" s="220"/>
      <c r="H107" s="220"/>
      <c r="I107" s="220"/>
      <c r="J107" s="221">
        <f>J323</f>
        <v>0</v>
      </c>
      <c r="L107" s="218"/>
    </row>
    <row r="108" spans="1:31" s="112" customFormat="1" ht="21.75" customHeight="1" x14ac:dyDescent="0.2">
      <c r="A108" s="107"/>
      <c r="B108" s="108"/>
      <c r="C108" s="107"/>
      <c r="D108" s="107"/>
      <c r="E108" s="107"/>
      <c r="F108" s="107"/>
      <c r="G108" s="107"/>
      <c r="H108" s="107"/>
      <c r="I108" s="107"/>
      <c r="J108" s="107"/>
      <c r="K108" s="107"/>
      <c r="L108" s="120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09" spans="1:31" s="112" customFormat="1" ht="6.95" customHeight="1" x14ac:dyDescent="0.2">
      <c r="A109" s="107"/>
      <c r="B109" s="125"/>
      <c r="C109" s="126"/>
      <c r="D109" s="126"/>
      <c r="E109" s="126"/>
      <c r="F109" s="126"/>
      <c r="G109" s="126"/>
      <c r="H109" s="126"/>
      <c r="I109" s="126"/>
      <c r="J109" s="126"/>
      <c r="K109" s="126"/>
      <c r="L109" s="120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</row>
    <row r="113" spans="1:63" s="112" customFormat="1" ht="6.95" customHeight="1" x14ac:dyDescent="0.2">
      <c r="A113" s="107"/>
      <c r="B113" s="127"/>
      <c r="C113" s="128"/>
      <c r="D113" s="128"/>
      <c r="E113" s="128"/>
      <c r="F113" s="128"/>
      <c r="G113" s="128"/>
      <c r="H113" s="128"/>
      <c r="I113" s="128"/>
      <c r="J113" s="128"/>
      <c r="K113" s="128"/>
      <c r="L113" s="120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</row>
    <row r="114" spans="1:63" s="112" customFormat="1" ht="24.95" customHeight="1" x14ac:dyDescent="0.2">
      <c r="A114" s="107"/>
      <c r="B114" s="108"/>
      <c r="C114" s="93" t="s">
        <v>103</v>
      </c>
      <c r="D114" s="107"/>
      <c r="E114" s="107"/>
      <c r="F114" s="107"/>
      <c r="G114" s="107"/>
      <c r="H114" s="107"/>
      <c r="I114" s="107"/>
      <c r="J114" s="107"/>
      <c r="K114" s="107"/>
      <c r="L114" s="120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</row>
    <row r="115" spans="1:63" s="112" customFormat="1" ht="6.95" customHeight="1" x14ac:dyDescent="0.2">
      <c r="A115" s="107"/>
      <c r="B115" s="108"/>
      <c r="C115" s="107"/>
      <c r="D115" s="107"/>
      <c r="E115" s="107"/>
      <c r="F115" s="107"/>
      <c r="G115" s="107"/>
      <c r="H115" s="107"/>
      <c r="I115" s="107"/>
      <c r="J115" s="107"/>
      <c r="K115" s="107"/>
      <c r="L115" s="120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</row>
    <row r="116" spans="1:63" s="112" customFormat="1" ht="12" customHeight="1" x14ac:dyDescent="0.2">
      <c r="A116" s="107"/>
      <c r="B116" s="108"/>
      <c r="C116" s="99" t="s">
        <v>14</v>
      </c>
      <c r="D116" s="107"/>
      <c r="E116" s="107"/>
      <c r="F116" s="107"/>
      <c r="G116" s="107"/>
      <c r="H116" s="107"/>
      <c r="I116" s="107"/>
      <c r="J116" s="107"/>
      <c r="K116" s="107"/>
      <c r="L116" s="120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pans="1:63" s="112" customFormat="1" ht="16.5" customHeight="1" x14ac:dyDescent="0.2">
      <c r="A117" s="107"/>
      <c r="B117" s="108"/>
      <c r="C117" s="107"/>
      <c r="D117" s="107"/>
      <c r="E117" s="356" t="str">
        <f>E7</f>
        <v>Obnova ulice Tyršova, Dobrovice - I. etapa</v>
      </c>
      <c r="F117" s="357"/>
      <c r="G117" s="357"/>
      <c r="H117" s="357"/>
      <c r="I117" s="107"/>
      <c r="J117" s="107"/>
      <c r="K117" s="107"/>
      <c r="L117" s="120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</row>
    <row r="118" spans="1:63" s="112" customFormat="1" ht="12" customHeight="1" x14ac:dyDescent="0.2">
      <c r="A118" s="107"/>
      <c r="B118" s="108"/>
      <c r="C118" s="99" t="s">
        <v>92</v>
      </c>
      <c r="D118" s="107"/>
      <c r="E118" s="107"/>
      <c r="F118" s="107"/>
      <c r="G118" s="107"/>
      <c r="H118" s="107"/>
      <c r="I118" s="107"/>
      <c r="J118" s="107"/>
      <c r="K118" s="107"/>
      <c r="L118" s="120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</row>
    <row r="119" spans="1:63" s="112" customFormat="1" ht="16.5" customHeight="1" x14ac:dyDescent="0.2">
      <c r="A119" s="107"/>
      <c r="B119" s="108"/>
      <c r="C119" s="107"/>
      <c r="D119" s="107"/>
      <c r="E119" s="354" t="str">
        <f>E9</f>
        <v>SO 301.I - Rekonstrukce vodovodu I. etapa / 132,55 m</v>
      </c>
      <c r="F119" s="358"/>
      <c r="G119" s="358"/>
      <c r="H119" s="358"/>
      <c r="I119" s="107"/>
      <c r="J119" s="107"/>
      <c r="K119" s="107"/>
      <c r="L119" s="120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</row>
    <row r="120" spans="1:63" s="112" customFormat="1" ht="6.95" customHeight="1" x14ac:dyDescent="0.2">
      <c r="A120" s="107"/>
      <c r="B120" s="108"/>
      <c r="C120" s="107"/>
      <c r="D120" s="107"/>
      <c r="E120" s="107"/>
      <c r="F120" s="107"/>
      <c r="G120" s="107"/>
      <c r="H120" s="107"/>
      <c r="I120" s="107"/>
      <c r="J120" s="107"/>
      <c r="K120" s="107"/>
      <c r="L120" s="120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</row>
    <row r="121" spans="1:63" s="112" customFormat="1" ht="12" customHeight="1" x14ac:dyDescent="0.2">
      <c r="A121" s="107"/>
      <c r="B121" s="108"/>
      <c r="C121" s="99" t="s">
        <v>19</v>
      </c>
      <c r="D121" s="107"/>
      <c r="E121" s="107"/>
      <c r="F121" s="100" t="str">
        <f>F12</f>
        <v>Dobrovice</v>
      </c>
      <c r="G121" s="107"/>
      <c r="H121" s="107"/>
      <c r="I121" s="99" t="s">
        <v>21</v>
      </c>
      <c r="J121" s="135">
        <f>IF(J12="","",J12)</f>
        <v>45678</v>
      </c>
      <c r="K121" s="107"/>
      <c r="L121" s="120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</row>
    <row r="122" spans="1:63" s="112" customFormat="1" ht="6.95" customHeight="1" x14ac:dyDescent="0.2">
      <c r="A122" s="107"/>
      <c r="B122" s="108"/>
      <c r="C122" s="107"/>
      <c r="D122" s="107"/>
      <c r="E122" s="107"/>
      <c r="F122" s="107"/>
      <c r="G122" s="107"/>
      <c r="H122" s="107"/>
      <c r="I122" s="107"/>
      <c r="J122" s="107"/>
      <c r="K122" s="107"/>
      <c r="L122" s="120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</row>
    <row r="123" spans="1:63" s="112" customFormat="1" ht="15.2" customHeight="1" x14ac:dyDescent="0.2">
      <c r="A123" s="107"/>
      <c r="B123" s="108"/>
      <c r="C123" s="99" t="s">
        <v>26</v>
      </c>
      <c r="D123" s="107"/>
      <c r="E123" s="107"/>
      <c r="F123" s="100" t="str">
        <f>E15</f>
        <v>Vodovody a kanalizace Mladá Boleslav, a.s.</v>
      </c>
      <c r="G123" s="107"/>
      <c r="H123" s="107"/>
      <c r="I123" s="99" t="s">
        <v>32</v>
      </c>
      <c r="J123" s="105" t="str">
        <f>E21</f>
        <v>Ing. Daniel Benda</v>
      </c>
      <c r="K123" s="107"/>
      <c r="L123" s="120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</row>
    <row r="124" spans="1:63" s="112" customFormat="1" ht="40.15" customHeight="1" x14ac:dyDescent="0.2">
      <c r="A124" s="107"/>
      <c r="B124" s="108"/>
      <c r="C124" s="99" t="s">
        <v>31</v>
      </c>
      <c r="D124" s="107"/>
      <c r="E124" s="107"/>
      <c r="F124" s="100">
        <f>IF(E18="","",E18)</f>
        <v>0</v>
      </c>
      <c r="G124" s="107"/>
      <c r="H124" s="107"/>
      <c r="I124" s="99" t="s">
        <v>36</v>
      </c>
      <c r="J124" s="105" t="str">
        <f>E24</f>
        <v>ROAD M.A.A.T. s.r.o., Petra Stejskalová</v>
      </c>
      <c r="K124" s="107"/>
      <c r="L124" s="120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</row>
    <row r="125" spans="1:63" s="112" customFormat="1" ht="10.35" customHeight="1" x14ac:dyDescent="0.2">
      <c r="A125" s="107"/>
      <c r="B125" s="108"/>
      <c r="C125" s="107"/>
      <c r="D125" s="107"/>
      <c r="E125" s="107"/>
      <c r="F125" s="107"/>
      <c r="G125" s="107"/>
      <c r="H125" s="107"/>
      <c r="I125" s="107"/>
      <c r="J125" s="107"/>
      <c r="K125" s="107"/>
      <c r="L125" s="120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</row>
    <row r="126" spans="1:63" s="228" customFormat="1" ht="29.25" customHeight="1" x14ac:dyDescent="0.2">
      <c r="A126" s="222"/>
      <c r="B126" s="223"/>
      <c r="C126" s="224" t="s">
        <v>104</v>
      </c>
      <c r="D126" s="225" t="s">
        <v>65</v>
      </c>
      <c r="E126" s="225" t="s">
        <v>61</v>
      </c>
      <c r="F126" s="225" t="s">
        <v>62</v>
      </c>
      <c r="G126" s="225" t="s">
        <v>105</v>
      </c>
      <c r="H126" s="225" t="s">
        <v>106</v>
      </c>
      <c r="I126" s="225" t="s">
        <v>107</v>
      </c>
      <c r="J126" s="225" t="s">
        <v>95</v>
      </c>
      <c r="K126" s="226" t="s">
        <v>108</v>
      </c>
      <c r="L126" s="227"/>
      <c r="M126" s="142" t="s">
        <v>1</v>
      </c>
      <c r="N126" s="143" t="s">
        <v>44</v>
      </c>
      <c r="O126" s="143" t="s">
        <v>109</v>
      </c>
      <c r="P126" s="143" t="s">
        <v>110</v>
      </c>
      <c r="Q126" s="143" t="s">
        <v>111</v>
      </c>
      <c r="R126" s="143" t="s">
        <v>112</v>
      </c>
      <c r="S126" s="143" t="s">
        <v>113</v>
      </c>
      <c r="T126" s="144" t="s">
        <v>114</v>
      </c>
      <c r="U126" s="222"/>
      <c r="V126" s="222"/>
      <c r="W126" s="222"/>
      <c r="X126" s="222"/>
      <c r="Y126" s="222"/>
      <c r="Z126" s="222"/>
      <c r="AA126" s="222"/>
      <c r="AB126" s="222"/>
      <c r="AC126" s="222"/>
      <c r="AD126" s="222"/>
      <c r="AE126" s="222"/>
    </row>
    <row r="127" spans="1:63" s="112" customFormat="1" ht="22.9" customHeight="1" x14ac:dyDescent="0.25">
      <c r="A127" s="107"/>
      <c r="B127" s="108"/>
      <c r="C127" s="150" t="s">
        <v>115</v>
      </c>
      <c r="D127" s="107"/>
      <c r="E127" s="107"/>
      <c r="F127" s="107"/>
      <c r="G127" s="107"/>
      <c r="H127" s="107"/>
      <c r="I127" s="107"/>
      <c r="J127" s="229">
        <f>BK127</f>
        <v>0</v>
      </c>
      <c r="K127" s="107"/>
      <c r="L127" s="108"/>
      <c r="M127" s="145"/>
      <c r="N127" s="136"/>
      <c r="O127" s="146"/>
      <c r="P127" s="230">
        <f>P128+P173+P188+P308</f>
        <v>1799.1494209999998</v>
      </c>
      <c r="Q127" s="146"/>
      <c r="R127" s="230">
        <f>R128+R173+R188+R308</f>
        <v>372.79067850000001</v>
      </c>
      <c r="S127" s="146"/>
      <c r="T127" s="231">
        <f>T128+T173+T188+T308</f>
        <v>186.40970000000002</v>
      </c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T127" s="89" t="s">
        <v>79</v>
      </c>
      <c r="AU127" s="89" t="s">
        <v>97</v>
      </c>
      <c r="BK127" s="232">
        <f>BK128+BK173+BK188+BK308</f>
        <v>0</v>
      </c>
    </row>
    <row r="128" spans="1:63" s="233" customFormat="1" ht="25.9" customHeight="1" x14ac:dyDescent="0.2">
      <c r="B128" s="234"/>
      <c r="D128" s="235" t="s">
        <v>79</v>
      </c>
      <c r="E128" s="236" t="s">
        <v>85</v>
      </c>
      <c r="F128" s="236" t="s">
        <v>119</v>
      </c>
      <c r="J128" s="237">
        <f>BK128</f>
        <v>0</v>
      </c>
      <c r="L128" s="234"/>
      <c r="M128" s="238"/>
      <c r="N128" s="239"/>
      <c r="O128" s="239"/>
      <c r="P128" s="240">
        <f>SUM(P129:P172)</f>
        <v>430.06454999999994</v>
      </c>
      <c r="Q128" s="239"/>
      <c r="R128" s="240">
        <f>SUM(R129:R172)</f>
        <v>329.16129039999998</v>
      </c>
      <c r="S128" s="239"/>
      <c r="T128" s="241">
        <f>SUM(T129:T172)</f>
        <v>180.05680000000001</v>
      </c>
      <c r="AR128" s="235" t="s">
        <v>85</v>
      </c>
      <c r="AT128" s="242" t="s">
        <v>79</v>
      </c>
      <c r="AU128" s="242" t="s">
        <v>80</v>
      </c>
      <c r="AY128" s="235" t="s">
        <v>118</v>
      </c>
      <c r="BK128" s="243">
        <f>SUM(BK129:BK172)</f>
        <v>0</v>
      </c>
    </row>
    <row r="129" spans="1:65" s="112" customFormat="1" ht="21.75" customHeight="1" x14ac:dyDescent="0.2">
      <c r="A129" s="107"/>
      <c r="B129" s="108"/>
      <c r="C129" s="244" t="s">
        <v>85</v>
      </c>
      <c r="D129" s="244" t="s">
        <v>120</v>
      </c>
      <c r="E129" s="245" t="s">
        <v>212</v>
      </c>
      <c r="F129" s="246" t="s">
        <v>213</v>
      </c>
      <c r="G129" s="247" t="s">
        <v>121</v>
      </c>
      <c r="H129" s="248">
        <v>162.80000000000001</v>
      </c>
      <c r="I129" s="85"/>
      <c r="J129" s="249">
        <f>ROUND(I129*H129,2)</f>
        <v>0</v>
      </c>
      <c r="K129" s="246" t="s">
        <v>122</v>
      </c>
      <c r="L129" s="108"/>
      <c r="M129" s="250" t="s">
        <v>1</v>
      </c>
      <c r="N129" s="251" t="s">
        <v>45</v>
      </c>
      <c r="O129" s="252">
        <v>3.6999999999999998E-2</v>
      </c>
      <c r="P129" s="252">
        <f>O129*H129</f>
        <v>6.0236000000000001</v>
      </c>
      <c r="Q129" s="252">
        <v>0</v>
      </c>
      <c r="R129" s="252">
        <f>Q129*H129</f>
        <v>0</v>
      </c>
      <c r="S129" s="252">
        <v>0.38800000000000001</v>
      </c>
      <c r="T129" s="253">
        <f>S129*H129</f>
        <v>63.166400000000003</v>
      </c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R129" s="254" t="s">
        <v>123</v>
      </c>
      <c r="AT129" s="254" t="s">
        <v>120</v>
      </c>
      <c r="AU129" s="254" t="s">
        <v>85</v>
      </c>
      <c r="AY129" s="89" t="s">
        <v>118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89" t="s">
        <v>85</v>
      </c>
      <c r="BK129" s="255">
        <f>ROUND(I129*H129,2)</f>
        <v>0</v>
      </c>
      <c r="BL129" s="89" t="s">
        <v>123</v>
      </c>
      <c r="BM129" s="254" t="s">
        <v>214</v>
      </c>
    </row>
    <row r="130" spans="1:65" s="112" customFormat="1" x14ac:dyDescent="0.2">
      <c r="A130" s="107"/>
      <c r="B130" s="108"/>
      <c r="C130" s="107"/>
      <c r="D130" s="256" t="s">
        <v>124</v>
      </c>
      <c r="E130" s="107"/>
      <c r="F130" s="257" t="s">
        <v>215</v>
      </c>
      <c r="G130" s="107"/>
      <c r="H130" s="107"/>
      <c r="I130" s="176"/>
      <c r="J130" s="107"/>
      <c r="K130" s="107"/>
      <c r="L130" s="108"/>
      <c r="M130" s="258"/>
      <c r="N130" s="259"/>
      <c r="O130" s="138"/>
      <c r="P130" s="138"/>
      <c r="Q130" s="138"/>
      <c r="R130" s="138"/>
      <c r="S130" s="138"/>
      <c r="T130" s="139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T130" s="89" t="s">
        <v>124</v>
      </c>
      <c r="AU130" s="89" t="s">
        <v>85</v>
      </c>
    </row>
    <row r="131" spans="1:65" s="260" customFormat="1" x14ac:dyDescent="0.2">
      <c r="B131" s="261"/>
      <c r="D131" s="262" t="s">
        <v>125</v>
      </c>
      <c r="E131" s="263" t="s">
        <v>1</v>
      </c>
      <c r="F131" s="264" t="s">
        <v>216</v>
      </c>
      <c r="H131" s="265">
        <v>162.80000000000001</v>
      </c>
      <c r="I131" s="179"/>
      <c r="L131" s="261"/>
      <c r="M131" s="266"/>
      <c r="N131" s="267"/>
      <c r="O131" s="267"/>
      <c r="P131" s="267"/>
      <c r="Q131" s="267"/>
      <c r="R131" s="267"/>
      <c r="S131" s="267"/>
      <c r="T131" s="268"/>
      <c r="AT131" s="263" t="s">
        <v>125</v>
      </c>
      <c r="AU131" s="263" t="s">
        <v>85</v>
      </c>
      <c r="AV131" s="260" t="s">
        <v>18</v>
      </c>
      <c r="AW131" s="260" t="s">
        <v>35</v>
      </c>
      <c r="AX131" s="260" t="s">
        <v>85</v>
      </c>
      <c r="AY131" s="263" t="s">
        <v>118</v>
      </c>
    </row>
    <row r="132" spans="1:65" s="112" customFormat="1" ht="24.2" customHeight="1" x14ac:dyDescent="0.2">
      <c r="A132" s="107"/>
      <c r="B132" s="108"/>
      <c r="C132" s="244" t="s">
        <v>18</v>
      </c>
      <c r="D132" s="244" t="s">
        <v>120</v>
      </c>
      <c r="E132" s="245" t="s">
        <v>217</v>
      </c>
      <c r="F132" s="246" t="s">
        <v>218</v>
      </c>
      <c r="G132" s="247" t="s">
        <v>121</v>
      </c>
      <c r="H132" s="248">
        <v>162.80000000000001</v>
      </c>
      <c r="I132" s="85"/>
      <c r="J132" s="249">
        <f>ROUND(I132*H132,2)</f>
        <v>0</v>
      </c>
      <c r="K132" s="246" t="s">
        <v>122</v>
      </c>
      <c r="L132" s="108"/>
      <c r="M132" s="250" t="s">
        <v>1</v>
      </c>
      <c r="N132" s="251" t="s">
        <v>45</v>
      </c>
      <c r="O132" s="252">
        <v>0.315</v>
      </c>
      <c r="P132" s="252">
        <f>O132*H132</f>
        <v>51.282000000000004</v>
      </c>
      <c r="Q132" s="252">
        <v>0</v>
      </c>
      <c r="R132" s="252">
        <f>Q132*H132</f>
        <v>0</v>
      </c>
      <c r="S132" s="252">
        <v>0.62</v>
      </c>
      <c r="T132" s="253">
        <f>S132*H132</f>
        <v>100.93600000000001</v>
      </c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R132" s="254" t="s">
        <v>123</v>
      </c>
      <c r="AT132" s="254" t="s">
        <v>120</v>
      </c>
      <c r="AU132" s="254" t="s">
        <v>85</v>
      </c>
      <c r="AY132" s="89" t="s">
        <v>118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89" t="s">
        <v>85</v>
      </c>
      <c r="BK132" s="255">
        <f>ROUND(I132*H132,2)</f>
        <v>0</v>
      </c>
      <c r="BL132" s="89" t="s">
        <v>123</v>
      </c>
      <c r="BM132" s="254" t="s">
        <v>219</v>
      </c>
    </row>
    <row r="133" spans="1:65" s="112" customFormat="1" x14ac:dyDescent="0.2">
      <c r="A133" s="107"/>
      <c r="B133" s="108"/>
      <c r="C133" s="107"/>
      <c r="D133" s="256" t="s">
        <v>124</v>
      </c>
      <c r="E133" s="107"/>
      <c r="F133" s="257" t="s">
        <v>220</v>
      </c>
      <c r="G133" s="107"/>
      <c r="H133" s="107"/>
      <c r="I133" s="176"/>
      <c r="J133" s="107"/>
      <c r="K133" s="107"/>
      <c r="L133" s="108"/>
      <c r="M133" s="258"/>
      <c r="N133" s="259"/>
      <c r="O133" s="138"/>
      <c r="P133" s="138"/>
      <c r="Q133" s="138"/>
      <c r="R133" s="138"/>
      <c r="S133" s="138"/>
      <c r="T133" s="139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T133" s="89" t="s">
        <v>124</v>
      </c>
      <c r="AU133" s="89" t="s">
        <v>85</v>
      </c>
    </row>
    <row r="134" spans="1:65" s="112" customFormat="1" ht="16.5" customHeight="1" x14ac:dyDescent="0.2">
      <c r="A134" s="107"/>
      <c r="B134" s="108"/>
      <c r="C134" s="244" t="s">
        <v>126</v>
      </c>
      <c r="D134" s="244" t="s">
        <v>120</v>
      </c>
      <c r="E134" s="245" t="s">
        <v>221</v>
      </c>
      <c r="F134" s="246" t="s">
        <v>222</v>
      </c>
      <c r="G134" s="247" t="s">
        <v>121</v>
      </c>
      <c r="H134" s="248">
        <v>162.80000000000001</v>
      </c>
      <c r="I134" s="85"/>
      <c r="J134" s="249">
        <f>ROUND(I134*H134,2)</f>
        <v>0</v>
      </c>
      <c r="K134" s="246" t="s">
        <v>122</v>
      </c>
      <c r="L134" s="108"/>
      <c r="M134" s="250" t="s">
        <v>1</v>
      </c>
      <c r="N134" s="251" t="s">
        <v>45</v>
      </c>
      <c r="O134" s="252">
        <v>0.127</v>
      </c>
      <c r="P134" s="252">
        <f>O134*H134</f>
        <v>20.675600000000003</v>
      </c>
      <c r="Q134" s="252">
        <v>0</v>
      </c>
      <c r="R134" s="252">
        <f>Q134*H134</f>
        <v>0</v>
      </c>
      <c r="S134" s="252">
        <v>9.8000000000000004E-2</v>
      </c>
      <c r="T134" s="253">
        <f>S134*H134</f>
        <v>15.954400000000001</v>
      </c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R134" s="254" t="s">
        <v>123</v>
      </c>
      <c r="AT134" s="254" t="s">
        <v>120</v>
      </c>
      <c r="AU134" s="254" t="s">
        <v>85</v>
      </c>
      <c r="AY134" s="89" t="s">
        <v>118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89" t="s">
        <v>85</v>
      </c>
      <c r="BK134" s="255">
        <f>ROUND(I134*H134,2)</f>
        <v>0</v>
      </c>
      <c r="BL134" s="89" t="s">
        <v>123</v>
      </c>
      <c r="BM134" s="254" t="s">
        <v>223</v>
      </c>
    </row>
    <row r="135" spans="1:65" s="112" customFormat="1" x14ac:dyDescent="0.2">
      <c r="A135" s="107"/>
      <c r="B135" s="108"/>
      <c r="C135" s="107"/>
      <c r="D135" s="256" t="s">
        <v>124</v>
      </c>
      <c r="E135" s="107"/>
      <c r="F135" s="257" t="s">
        <v>224</v>
      </c>
      <c r="G135" s="107"/>
      <c r="H135" s="107"/>
      <c r="I135" s="176"/>
      <c r="J135" s="107"/>
      <c r="K135" s="107"/>
      <c r="L135" s="108"/>
      <c r="M135" s="258"/>
      <c r="N135" s="259"/>
      <c r="O135" s="138"/>
      <c r="P135" s="138"/>
      <c r="Q135" s="138"/>
      <c r="R135" s="138"/>
      <c r="S135" s="138"/>
      <c r="T135" s="139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T135" s="89" t="s">
        <v>124</v>
      </c>
      <c r="AU135" s="89" t="s">
        <v>85</v>
      </c>
    </row>
    <row r="136" spans="1:65" s="260" customFormat="1" x14ac:dyDescent="0.2">
      <c r="B136" s="261"/>
      <c r="D136" s="262" t="s">
        <v>125</v>
      </c>
      <c r="E136" s="263" t="s">
        <v>1</v>
      </c>
      <c r="F136" s="264" t="s">
        <v>225</v>
      </c>
      <c r="H136" s="265">
        <v>162.80000000000001</v>
      </c>
      <c r="I136" s="179"/>
      <c r="L136" s="261"/>
      <c r="M136" s="266"/>
      <c r="N136" s="267"/>
      <c r="O136" s="267"/>
      <c r="P136" s="267"/>
      <c r="Q136" s="267"/>
      <c r="R136" s="267"/>
      <c r="S136" s="267"/>
      <c r="T136" s="268"/>
      <c r="AT136" s="263" t="s">
        <v>125</v>
      </c>
      <c r="AU136" s="263" t="s">
        <v>85</v>
      </c>
      <c r="AV136" s="260" t="s">
        <v>18</v>
      </c>
      <c r="AW136" s="260" t="s">
        <v>35</v>
      </c>
      <c r="AX136" s="260" t="s">
        <v>85</v>
      </c>
      <c r="AY136" s="263" t="s">
        <v>118</v>
      </c>
    </row>
    <row r="137" spans="1:65" s="112" customFormat="1" ht="16.5" customHeight="1" x14ac:dyDescent="0.2">
      <c r="A137" s="107"/>
      <c r="B137" s="108"/>
      <c r="C137" s="244" t="s">
        <v>123</v>
      </c>
      <c r="D137" s="244" t="s">
        <v>120</v>
      </c>
      <c r="E137" s="245" t="s">
        <v>226</v>
      </c>
      <c r="F137" s="246" t="s">
        <v>227</v>
      </c>
      <c r="G137" s="247" t="s">
        <v>228</v>
      </c>
      <c r="H137" s="248">
        <v>30</v>
      </c>
      <c r="I137" s="85"/>
      <c r="J137" s="249">
        <f>ROUND(I137*H137,2)</f>
        <v>0</v>
      </c>
      <c r="K137" s="246" t="s">
        <v>229</v>
      </c>
      <c r="L137" s="108"/>
      <c r="M137" s="250" t="s">
        <v>1</v>
      </c>
      <c r="N137" s="251" t="s">
        <v>45</v>
      </c>
      <c r="O137" s="252">
        <v>0.184</v>
      </c>
      <c r="P137" s="252">
        <f>O137*H137</f>
        <v>5.52</v>
      </c>
      <c r="Q137" s="252">
        <v>3.0000000000000001E-5</v>
      </c>
      <c r="R137" s="252">
        <f>Q137*H137</f>
        <v>8.9999999999999998E-4</v>
      </c>
      <c r="S137" s="252">
        <v>0</v>
      </c>
      <c r="T137" s="253">
        <f>S137*H137</f>
        <v>0</v>
      </c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R137" s="254" t="s">
        <v>123</v>
      </c>
      <c r="AT137" s="254" t="s">
        <v>120</v>
      </c>
      <c r="AU137" s="254" t="s">
        <v>85</v>
      </c>
      <c r="AY137" s="89" t="s">
        <v>118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89" t="s">
        <v>85</v>
      </c>
      <c r="BK137" s="255">
        <f>ROUND(I137*H137,2)</f>
        <v>0</v>
      </c>
      <c r="BL137" s="89" t="s">
        <v>123</v>
      </c>
      <c r="BM137" s="254" t="s">
        <v>230</v>
      </c>
    </row>
    <row r="138" spans="1:65" s="112" customFormat="1" ht="24.2" customHeight="1" x14ac:dyDescent="0.2">
      <c r="A138" s="107"/>
      <c r="B138" s="108"/>
      <c r="C138" s="244" t="s">
        <v>128</v>
      </c>
      <c r="D138" s="244" t="s">
        <v>120</v>
      </c>
      <c r="E138" s="245" t="s">
        <v>231</v>
      </c>
      <c r="F138" s="246" t="s">
        <v>232</v>
      </c>
      <c r="G138" s="247" t="s">
        <v>233</v>
      </c>
      <c r="H138" s="248">
        <v>15</v>
      </c>
      <c r="I138" s="85"/>
      <c r="J138" s="249">
        <f>ROUND(I138*H138,2)</f>
        <v>0</v>
      </c>
      <c r="K138" s="246" t="s">
        <v>229</v>
      </c>
      <c r="L138" s="108"/>
      <c r="M138" s="250" t="s">
        <v>1</v>
      </c>
      <c r="N138" s="251" t="s">
        <v>45</v>
      </c>
      <c r="O138" s="252">
        <v>0</v>
      </c>
      <c r="P138" s="252">
        <f>O138*H138</f>
        <v>0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R138" s="254" t="s">
        <v>123</v>
      </c>
      <c r="AT138" s="254" t="s">
        <v>120</v>
      </c>
      <c r="AU138" s="254" t="s">
        <v>85</v>
      </c>
      <c r="AY138" s="89" t="s">
        <v>118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89" t="s">
        <v>85</v>
      </c>
      <c r="BK138" s="255">
        <f>ROUND(I138*H138,2)</f>
        <v>0</v>
      </c>
      <c r="BL138" s="89" t="s">
        <v>123</v>
      </c>
      <c r="BM138" s="254" t="s">
        <v>234</v>
      </c>
    </row>
    <row r="139" spans="1:65" s="112" customFormat="1" ht="16.5" customHeight="1" x14ac:dyDescent="0.2">
      <c r="A139" s="107"/>
      <c r="B139" s="108"/>
      <c r="C139" s="244" t="s">
        <v>130</v>
      </c>
      <c r="D139" s="244" t="s">
        <v>120</v>
      </c>
      <c r="E139" s="245" t="s">
        <v>131</v>
      </c>
      <c r="F139" s="246" t="s">
        <v>132</v>
      </c>
      <c r="G139" s="247" t="s">
        <v>129</v>
      </c>
      <c r="H139" s="248">
        <v>17</v>
      </c>
      <c r="I139" s="85"/>
      <c r="J139" s="249">
        <f>ROUND(I139*H139,2)</f>
        <v>0</v>
      </c>
      <c r="K139" s="246" t="s">
        <v>122</v>
      </c>
      <c r="L139" s="108"/>
      <c r="M139" s="250" t="s">
        <v>1</v>
      </c>
      <c r="N139" s="251" t="s">
        <v>45</v>
      </c>
      <c r="O139" s="252">
        <v>1.548</v>
      </c>
      <c r="P139" s="252">
        <f>O139*H139</f>
        <v>26.316000000000003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R139" s="254" t="s">
        <v>123</v>
      </c>
      <c r="AT139" s="254" t="s">
        <v>120</v>
      </c>
      <c r="AU139" s="254" t="s">
        <v>85</v>
      </c>
      <c r="AY139" s="89" t="s">
        <v>118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89" t="s">
        <v>85</v>
      </c>
      <c r="BK139" s="255">
        <f>ROUND(I139*H139,2)</f>
        <v>0</v>
      </c>
      <c r="BL139" s="89" t="s">
        <v>123</v>
      </c>
      <c r="BM139" s="254" t="s">
        <v>235</v>
      </c>
    </row>
    <row r="140" spans="1:65" s="112" customFormat="1" x14ac:dyDescent="0.2">
      <c r="A140" s="107"/>
      <c r="B140" s="108"/>
      <c r="C140" s="107"/>
      <c r="D140" s="256" t="s">
        <v>124</v>
      </c>
      <c r="E140" s="107"/>
      <c r="F140" s="257" t="s">
        <v>133</v>
      </c>
      <c r="G140" s="107"/>
      <c r="H140" s="107"/>
      <c r="I140" s="176"/>
      <c r="J140" s="107"/>
      <c r="K140" s="107"/>
      <c r="L140" s="108"/>
      <c r="M140" s="258"/>
      <c r="N140" s="259"/>
      <c r="O140" s="138"/>
      <c r="P140" s="138"/>
      <c r="Q140" s="138"/>
      <c r="R140" s="138"/>
      <c r="S140" s="138"/>
      <c r="T140" s="139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T140" s="89" t="s">
        <v>124</v>
      </c>
      <c r="AU140" s="89" t="s">
        <v>85</v>
      </c>
    </row>
    <row r="141" spans="1:65" s="260" customFormat="1" x14ac:dyDescent="0.2">
      <c r="B141" s="261"/>
      <c r="D141" s="262" t="s">
        <v>125</v>
      </c>
      <c r="E141" s="263" t="s">
        <v>1</v>
      </c>
      <c r="F141" s="264" t="s">
        <v>236</v>
      </c>
      <c r="H141" s="265">
        <v>17</v>
      </c>
      <c r="I141" s="179"/>
      <c r="L141" s="261"/>
      <c r="M141" s="266"/>
      <c r="N141" s="267"/>
      <c r="O141" s="267"/>
      <c r="P141" s="267"/>
      <c r="Q141" s="267"/>
      <c r="R141" s="267"/>
      <c r="S141" s="267"/>
      <c r="T141" s="268"/>
      <c r="AT141" s="263" t="s">
        <v>125</v>
      </c>
      <c r="AU141" s="263" t="s">
        <v>85</v>
      </c>
      <c r="AV141" s="260" t="s">
        <v>18</v>
      </c>
      <c r="AW141" s="260" t="s">
        <v>35</v>
      </c>
      <c r="AX141" s="260" t="s">
        <v>85</v>
      </c>
      <c r="AY141" s="263" t="s">
        <v>118</v>
      </c>
    </row>
    <row r="142" spans="1:65" s="112" customFormat="1" ht="21.75" customHeight="1" x14ac:dyDescent="0.2">
      <c r="A142" s="107"/>
      <c r="B142" s="108"/>
      <c r="C142" s="244" t="s">
        <v>135</v>
      </c>
      <c r="D142" s="244" t="s">
        <v>120</v>
      </c>
      <c r="E142" s="245" t="s">
        <v>237</v>
      </c>
      <c r="F142" s="246" t="s">
        <v>238</v>
      </c>
      <c r="G142" s="247" t="s">
        <v>129</v>
      </c>
      <c r="H142" s="248">
        <v>228.11199999999999</v>
      </c>
      <c r="I142" s="85"/>
      <c r="J142" s="249">
        <f>ROUND(I142*H142,2)</f>
        <v>0</v>
      </c>
      <c r="K142" s="246" t="s">
        <v>122</v>
      </c>
      <c r="L142" s="108"/>
      <c r="M142" s="250" t="s">
        <v>1</v>
      </c>
      <c r="N142" s="251" t="s">
        <v>45</v>
      </c>
      <c r="O142" s="252">
        <v>0.42399999999999999</v>
      </c>
      <c r="P142" s="252">
        <f>O142*H142</f>
        <v>96.719487999999998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R142" s="254" t="s">
        <v>123</v>
      </c>
      <c r="AT142" s="254" t="s">
        <v>120</v>
      </c>
      <c r="AU142" s="254" t="s">
        <v>85</v>
      </c>
      <c r="AY142" s="89" t="s">
        <v>118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89" t="s">
        <v>85</v>
      </c>
      <c r="BK142" s="255">
        <f>ROUND(I142*H142,2)</f>
        <v>0</v>
      </c>
      <c r="BL142" s="89" t="s">
        <v>123</v>
      </c>
      <c r="BM142" s="254" t="s">
        <v>239</v>
      </c>
    </row>
    <row r="143" spans="1:65" s="112" customFormat="1" x14ac:dyDescent="0.2">
      <c r="A143" s="107"/>
      <c r="B143" s="108"/>
      <c r="C143" s="107"/>
      <c r="D143" s="256" t="s">
        <v>124</v>
      </c>
      <c r="E143" s="107"/>
      <c r="F143" s="257" t="s">
        <v>240</v>
      </c>
      <c r="G143" s="107"/>
      <c r="H143" s="107"/>
      <c r="I143" s="176"/>
      <c r="J143" s="107"/>
      <c r="K143" s="107"/>
      <c r="L143" s="108"/>
      <c r="M143" s="258"/>
      <c r="N143" s="259"/>
      <c r="O143" s="138"/>
      <c r="P143" s="138"/>
      <c r="Q143" s="138"/>
      <c r="R143" s="138"/>
      <c r="S143" s="138"/>
      <c r="T143" s="139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T143" s="89" t="s">
        <v>124</v>
      </c>
      <c r="AU143" s="89" t="s">
        <v>85</v>
      </c>
    </row>
    <row r="144" spans="1:65" s="112" customFormat="1" ht="19.5" x14ac:dyDescent="0.2">
      <c r="A144" s="107"/>
      <c r="B144" s="108"/>
      <c r="C144" s="107"/>
      <c r="D144" s="262" t="s">
        <v>139</v>
      </c>
      <c r="E144" s="107"/>
      <c r="F144" s="269" t="s">
        <v>241</v>
      </c>
      <c r="G144" s="107"/>
      <c r="H144" s="107"/>
      <c r="I144" s="176"/>
      <c r="J144" s="107"/>
      <c r="K144" s="107"/>
      <c r="L144" s="108"/>
      <c r="M144" s="258"/>
      <c r="N144" s="259"/>
      <c r="O144" s="138"/>
      <c r="P144" s="138"/>
      <c r="Q144" s="138"/>
      <c r="R144" s="138"/>
      <c r="S144" s="138"/>
      <c r="T144" s="139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T144" s="89" t="s">
        <v>139</v>
      </c>
      <c r="AU144" s="89" t="s">
        <v>85</v>
      </c>
    </row>
    <row r="145" spans="1:65" s="260" customFormat="1" x14ac:dyDescent="0.2">
      <c r="B145" s="261"/>
      <c r="D145" s="262" t="s">
        <v>125</v>
      </c>
      <c r="E145" s="263" t="s">
        <v>1</v>
      </c>
      <c r="F145" s="264" t="s">
        <v>242</v>
      </c>
      <c r="H145" s="265">
        <v>196</v>
      </c>
      <c r="I145" s="179"/>
      <c r="L145" s="261"/>
      <c r="M145" s="266"/>
      <c r="N145" s="267"/>
      <c r="O145" s="267"/>
      <c r="P145" s="267"/>
      <c r="Q145" s="267"/>
      <c r="R145" s="267"/>
      <c r="S145" s="267"/>
      <c r="T145" s="268"/>
      <c r="AT145" s="263" t="s">
        <v>125</v>
      </c>
      <c r="AU145" s="263" t="s">
        <v>85</v>
      </c>
      <c r="AV145" s="260" t="s">
        <v>18</v>
      </c>
      <c r="AW145" s="260" t="s">
        <v>35</v>
      </c>
      <c r="AX145" s="260" t="s">
        <v>80</v>
      </c>
      <c r="AY145" s="263" t="s">
        <v>118</v>
      </c>
    </row>
    <row r="146" spans="1:65" s="260" customFormat="1" x14ac:dyDescent="0.2">
      <c r="B146" s="261"/>
      <c r="D146" s="262" t="s">
        <v>125</v>
      </c>
      <c r="E146" s="263" t="s">
        <v>1</v>
      </c>
      <c r="F146" s="264" t="s">
        <v>243</v>
      </c>
      <c r="H146" s="265">
        <v>32.112000000000002</v>
      </c>
      <c r="I146" s="179"/>
      <c r="L146" s="261"/>
      <c r="M146" s="266"/>
      <c r="N146" s="267"/>
      <c r="O146" s="267"/>
      <c r="P146" s="267"/>
      <c r="Q146" s="267"/>
      <c r="R146" s="267"/>
      <c r="S146" s="267"/>
      <c r="T146" s="268"/>
      <c r="AT146" s="263" t="s">
        <v>125</v>
      </c>
      <c r="AU146" s="263" t="s">
        <v>85</v>
      </c>
      <c r="AV146" s="260" t="s">
        <v>18</v>
      </c>
      <c r="AW146" s="260" t="s">
        <v>35</v>
      </c>
      <c r="AX146" s="260" t="s">
        <v>80</v>
      </c>
      <c r="AY146" s="263" t="s">
        <v>118</v>
      </c>
    </row>
    <row r="147" spans="1:65" s="270" customFormat="1" x14ac:dyDescent="0.2">
      <c r="B147" s="271"/>
      <c r="D147" s="262" t="s">
        <v>125</v>
      </c>
      <c r="E147" s="272" t="s">
        <v>1</v>
      </c>
      <c r="F147" s="273" t="s">
        <v>134</v>
      </c>
      <c r="H147" s="274">
        <v>228.11199999999999</v>
      </c>
      <c r="I147" s="180"/>
      <c r="L147" s="271"/>
      <c r="M147" s="275"/>
      <c r="N147" s="276"/>
      <c r="O147" s="276"/>
      <c r="P147" s="276"/>
      <c r="Q147" s="276"/>
      <c r="R147" s="276"/>
      <c r="S147" s="276"/>
      <c r="T147" s="277"/>
      <c r="AT147" s="272" t="s">
        <v>125</v>
      </c>
      <c r="AU147" s="272" t="s">
        <v>85</v>
      </c>
      <c r="AV147" s="270" t="s">
        <v>123</v>
      </c>
      <c r="AW147" s="270" t="s">
        <v>35</v>
      </c>
      <c r="AX147" s="270" t="s">
        <v>85</v>
      </c>
      <c r="AY147" s="272" t="s">
        <v>118</v>
      </c>
    </row>
    <row r="148" spans="1:65" s="112" customFormat="1" ht="16.5" customHeight="1" x14ac:dyDescent="0.2">
      <c r="A148" s="107"/>
      <c r="B148" s="108"/>
      <c r="C148" s="244" t="s">
        <v>141</v>
      </c>
      <c r="D148" s="244" t="s">
        <v>120</v>
      </c>
      <c r="E148" s="245" t="s">
        <v>244</v>
      </c>
      <c r="F148" s="246" t="s">
        <v>245</v>
      </c>
      <c r="G148" s="247" t="s">
        <v>121</v>
      </c>
      <c r="H148" s="248">
        <v>586.88</v>
      </c>
      <c r="I148" s="85"/>
      <c r="J148" s="249">
        <f>ROUND(I148*H148,2)</f>
        <v>0</v>
      </c>
      <c r="K148" s="246" t="s">
        <v>122</v>
      </c>
      <c r="L148" s="108"/>
      <c r="M148" s="250" t="s">
        <v>1</v>
      </c>
      <c r="N148" s="251" t="s">
        <v>45</v>
      </c>
      <c r="O148" s="252">
        <v>8.7999999999999995E-2</v>
      </c>
      <c r="P148" s="252">
        <f>O148*H148</f>
        <v>51.645439999999994</v>
      </c>
      <c r="Q148" s="252">
        <v>5.8E-4</v>
      </c>
      <c r="R148" s="252">
        <f>Q148*H148</f>
        <v>0.34039039999999998</v>
      </c>
      <c r="S148" s="252">
        <v>0</v>
      </c>
      <c r="T148" s="253">
        <f>S148*H148</f>
        <v>0</v>
      </c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R148" s="254" t="s">
        <v>123</v>
      </c>
      <c r="AT148" s="254" t="s">
        <v>120</v>
      </c>
      <c r="AU148" s="254" t="s">
        <v>85</v>
      </c>
      <c r="AY148" s="89" t="s">
        <v>118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89" t="s">
        <v>85</v>
      </c>
      <c r="BK148" s="255">
        <f>ROUND(I148*H148,2)</f>
        <v>0</v>
      </c>
      <c r="BL148" s="89" t="s">
        <v>123</v>
      </c>
      <c r="BM148" s="254" t="s">
        <v>246</v>
      </c>
    </row>
    <row r="149" spans="1:65" s="112" customFormat="1" x14ac:dyDescent="0.2">
      <c r="A149" s="107"/>
      <c r="B149" s="108"/>
      <c r="C149" s="107"/>
      <c r="D149" s="256" t="s">
        <v>124</v>
      </c>
      <c r="E149" s="107"/>
      <c r="F149" s="257" t="s">
        <v>247</v>
      </c>
      <c r="G149" s="107"/>
      <c r="H149" s="107"/>
      <c r="I149" s="176"/>
      <c r="J149" s="107"/>
      <c r="K149" s="107"/>
      <c r="L149" s="108"/>
      <c r="M149" s="258"/>
      <c r="N149" s="259"/>
      <c r="O149" s="138"/>
      <c r="P149" s="138"/>
      <c r="Q149" s="138"/>
      <c r="R149" s="138"/>
      <c r="S149" s="138"/>
      <c r="T149" s="139"/>
      <c r="U149" s="107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  <c r="AT149" s="89" t="s">
        <v>124</v>
      </c>
      <c r="AU149" s="89" t="s">
        <v>85</v>
      </c>
    </row>
    <row r="150" spans="1:65" s="260" customFormat="1" ht="22.5" x14ac:dyDescent="0.2">
      <c r="B150" s="261"/>
      <c r="D150" s="262" t="s">
        <v>125</v>
      </c>
      <c r="E150" s="263" t="s">
        <v>1</v>
      </c>
      <c r="F150" s="264" t="s">
        <v>248</v>
      </c>
      <c r="H150" s="265">
        <v>586.88</v>
      </c>
      <c r="I150" s="179"/>
      <c r="L150" s="261"/>
      <c r="M150" s="266"/>
      <c r="N150" s="267"/>
      <c r="O150" s="267"/>
      <c r="P150" s="267"/>
      <c r="Q150" s="267"/>
      <c r="R150" s="267"/>
      <c r="S150" s="267"/>
      <c r="T150" s="268"/>
      <c r="AT150" s="263" t="s">
        <v>125</v>
      </c>
      <c r="AU150" s="263" t="s">
        <v>85</v>
      </c>
      <c r="AV150" s="260" t="s">
        <v>18</v>
      </c>
      <c r="AW150" s="260" t="s">
        <v>35</v>
      </c>
      <c r="AX150" s="260" t="s">
        <v>85</v>
      </c>
      <c r="AY150" s="263" t="s">
        <v>118</v>
      </c>
    </row>
    <row r="151" spans="1:65" s="112" customFormat="1" ht="16.5" customHeight="1" x14ac:dyDescent="0.2">
      <c r="A151" s="107"/>
      <c r="B151" s="108"/>
      <c r="C151" s="244" t="s">
        <v>145</v>
      </c>
      <c r="D151" s="244" t="s">
        <v>120</v>
      </c>
      <c r="E151" s="245" t="s">
        <v>249</v>
      </c>
      <c r="F151" s="246" t="s">
        <v>250</v>
      </c>
      <c r="G151" s="247" t="s">
        <v>121</v>
      </c>
      <c r="H151" s="248">
        <v>586.88</v>
      </c>
      <c r="I151" s="85"/>
      <c r="J151" s="249">
        <f>ROUND(I151*H151,2)</f>
        <v>0</v>
      </c>
      <c r="K151" s="246" t="s">
        <v>122</v>
      </c>
      <c r="L151" s="108"/>
      <c r="M151" s="250" t="s">
        <v>1</v>
      </c>
      <c r="N151" s="251" t="s">
        <v>45</v>
      </c>
      <c r="O151" s="252">
        <v>8.5000000000000006E-2</v>
      </c>
      <c r="P151" s="252">
        <f>O151*H151</f>
        <v>49.884800000000006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107"/>
      <c r="V151" s="107"/>
      <c r="W151" s="107"/>
      <c r="X151" s="107"/>
      <c r="Y151" s="107"/>
      <c r="Z151" s="107"/>
      <c r="AA151" s="107"/>
      <c r="AB151" s="107"/>
      <c r="AC151" s="107"/>
      <c r="AD151" s="107"/>
      <c r="AE151" s="107"/>
      <c r="AR151" s="254" t="s">
        <v>123</v>
      </c>
      <c r="AT151" s="254" t="s">
        <v>120</v>
      </c>
      <c r="AU151" s="254" t="s">
        <v>85</v>
      </c>
      <c r="AY151" s="89" t="s">
        <v>118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89" t="s">
        <v>85</v>
      </c>
      <c r="BK151" s="255">
        <f>ROUND(I151*H151,2)</f>
        <v>0</v>
      </c>
      <c r="BL151" s="89" t="s">
        <v>123</v>
      </c>
      <c r="BM151" s="254" t="s">
        <v>251</v>
      </c>
    </row>
    <row r="152" spans="1:65" s="112" customFormat="1" x14ac:dyDescent="0.2">
      <c r="A152" s="107"/>
      <c r="B152" s="108"/>
      <c r="C152" s="107"/>
      <c r="D152" s="256" t="s">
        <v>124</v>
      </c>
      <c r="E152" s="107"/>
      <c r="F152" s="257" t="s">
        <v>252</v>
      </c>
      <c r="G152" s="107"/>
      <c r="H152" s="107"/>
      <c r="I152" s="176"/>
      <c r="J152" s="107"/>
      <c r="K152" s="107"/>
      <c r="L152" s="108"/>
      <c r="M152" s="258"/>
      <c r="N152" s="259"/>
      <c r="O152" s="138"/>
      <c r="P152" s="138"/>
      <c r="Q152" s="138"/>
      <c r="R152" s="138"/>
      <c r="S152" s="138"/>
      <c r="T152" s="139"/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107"/>
      <c r="AT152" s="89" t="s">
        <v>124</v>
      </c>
      <c r="AU152" s="89" t="s">
        <v>85</v>
      </c>
    </row>
    <row r="153" spans="1:65" s="112" customFormat="1" ht="21.75" customHeight="1" x14ac:dyDescent="0.2">
      <c r="A153" s="107"/>
      <c r="B153" s="108"/>
      <c r="C153" s="244" t="s">
        <v>150</v>
      </c>
      <c r="D153" s="244" t="s">
        <v>120</v>
      </c>
      <c r="E153" s="245" t="s">
        <v>136</v>
      </c>
      <c r="F153" s="246" t="s">
        <v>137</v>
      </c>
      <c r="G153" s="247" t="s">
        <v>129</v>
      </c>
      <c r="H153" s="248">
        <v>228.11199999999999</v>
      </c>
      <c r="I153" s="85"/>
      <c r="J153" s="249">
        <f>ROUND(I153*H153,2)</f>
        <v>0</v>
      </c>
      <c r="K153" s="246" t="s">
        <v>122</v>
      </c>
      <c r="L153" s="108"/>
      <c r="M153" s="250" t="s">
        <v>1</v>
      </c>
      <c r="N153" s="251" t="s">
        <v>45</v>
      </c>
      <c r="O153" s="252">
        <v>8.6999999999999994E-2</v>
      </c>
      <c r="P153" s="252">
        <f>O153*H153</f>
        <v>19.845744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  <c r="AR153" s="254" t="s">
        <v>123</v>
      </c>
      <c r="AT153" s="254" t="s">
        <v>120</v>
      </c>
      <c r="AU153" s="254" t="s">
        <v>85</v>
      </c>
      <c r="AY153" s="89" t="s">
        <v>118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89" t="s">
        <v>85</v>
      </c>
      <c r="BK153" s="255">
        <f>ROUND(I153*H153,2)</f>
        <v>0</v>
      </c>
      <c r="BL153" s="89" t="s">
        <v>123</v>
      </c>
      <c r="BM153" s="254" t="s">
        <v>253</v>
      </c>
    </row>
    <row r="154" spans="1:65" s="112" customFormat="1" x14ac:dyDescent="0.2">
      <c r="A154" s="107"/>
      <c r="B154" s="108"/>
      <c r="C154" s="107"/>
      <c r="D154" s="256" t="s">
        <v>124</v>
      </c>
      <c r="E154" s="107"/>
      <c r="F154" s="257" t="s">
        <v>138</v>
      </c>
      <c r="G154" s="107"/>
      <c r="H154" s="107"/>
      <c r="I154" s="176"/>
      <c r="J154" s="107"/>
      <c r="K154" s="107"/>
      <c r="L154" s="108"/>
      <c r="M154" s="258"/>
      <c r="N154" s="259"/>
      <c r="O154" s="138"/>
      <c r="P154" s="138"/>
      <c r="Q154" s="138"/>
      <c r="R154" s="138"/>
      <c r="S154" s="138"/>
      <c r="T154" s="139"/>
      <c r="U154" s="107"/>
      <c r="V154" s="107"/>
      <c r="W154" s="107"/>
      <c r="X154" s="107"/>
      <c r="Y154" s="107"/>
      <c r="Z154" s="107"/>
      <c r="AA154" s="107"/>
      <c r="AB154" s="107"/>
      <c r="AC154" s="107"/>
      <c r="AD154" s="107"/>
      <c r="AE154" s="107"/>
      <c r="AT154" s="89" t="s">
        <v>124</v>
      </c>
      <c r="AU154" s="89" t="s">
        <v>85</v>
      </c>
    </row>
    <row r="155" spans="1:65" s="260" customFormat="1" x14ac:dyDescent="0.2">
      <c r="B155" s="261"/>
      <c r="D155" s="262" t="s">
        <v>125</v>
      </c>
      <c r="E155" s="263" t="s">
        <v>1</v>
      </c>
      <c r="F155" s="264" t="s">
        <v>254</v>
      </c>
      <c r="H155" s="265">
        <v>228.11199999999999</v>
      </c>
      <c r="I155" s="179"/>
      <c r="L155" s="261"/>
      <c r="M155" s="266"/>
      <c r="N155" s="267"/>
      <c r="O155" s="267"/>
      <c r="P155" s="267"/>
      <c r="Q155" s="267"/>
      <c r="R155" s="267"/>
      <c r="S155" s="267"/>
      <c r="T155" s="268"/>
      <c r="AT155" s="263" t="s">
        <v>125</v>
      </c>
      <c r="AU155" s="263" t="s">
        <v>85</v>
      </c>
      <c r="AV155" s="260" t="s">
        <v>18</v>
      </c>
      <c r="AW155" s="260" t="s">
        <v>35</v>
      </c>
      <c r="AX155" s="260" t="s">
        <v>85</v>
      </c>
      <c r="AY155" s="263" t="s">
        <v>118</v>
      </c>
    </row>
    <row r="156" spans="1:65" s="112" customFormat="1" ht="24.2" customHeight="1" x14ac:dyDescent="0.2">
      <c r="A156" s="107"/>
      <c r="B156" s="108"/>
      <c r="C156" s="244" t="s">
        <v>154</v>
      </c>
      <c r="D156" s="244" t="s">
        <v>120</v>
      </c>
      <c r="E156" s="245" t="s">
        <v>142</v>
      </c>
      <c r="F156" s="246" t="s">
        <v>143</v>
      </c>
      <c r="G156" s="247" t="s">
        <v>129</v>
      </c>
      <c r="H156" s="248">
        <v>912.44799999999998</v>
      </c>
      <c r="I156" s="85"/>
      <c r="J156" s="249">
        <f>ROUND(I156*H156,2)</f>
        <v>0</v>
      </c>
      <c r="K156" s="246" t="s">
        <v>122</v>
      </c>
      <c r="L156" s="108"/>
      <c r="M156" s="250" t="s">
        <v>1</v>
      </c>
      <c r="N156" s="251" t="s">
        <v>45</v>
      </c>
      <c r="O156" s="252">
        <v>5.0000000000000001E-3</v>
      </c>
      <c r="P156" s="252">
        <f>O156*H156</f>
        <v>4.5622400000000001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107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  <c r="AR156" s="254" t="s">
        <v>123</v>
      </c>
      <c r="AT156" s="254" t="s">
        <v>120</v>
      </c>
      <c r="AU156" s="254" t="s">
        <v>85</v>
      </c>
      <c r="AY156" s="89" t="s">
        <v>118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89" t="s">
        <v>85</v>
      </c>
      <c r="BK156" s="255">
        <f>ROUND(I156*H156,2)</f>
        <v>0</v>
      </c>
      <c r="BL156" s="89" t="s">
        <v>123</v>
      </c>
      <c r="BM156" s="254" t="s">
        <v>255</v>
      </c>
    </row>
    <row r="157" spans="1:65" s="112" customFormat="1" x14ac:dyDescent="0.2">
      <c r="A157" s="107"/>
      <c r="B157" s="108"/>
      <c r="C157" s="107"/>
      <c r="D157" s="256" t="s">
        <v>124</v>
      </c>
      <c r="E157" s="107"/>
      <c r="F157" s="257" t="s">
        <v>144</v>
      </c>
      <c r="G157" s="107"/>
      <c r="H157" s="107"/>
      <c r="I157" s="176"/>
      <c r="J157" s="107"/>
      <c r="K157" s="107"/>
      <c r="L157" s="108"/>
      <c r="M157" s="258"/>
      <c r="N157" s="259"/>
      <c r="O157" s="138"/>
      <c r="P157" s="138"/>
      <c r="Q157" s="138"/>
      <c r="R157" s="138"/>
      <c r="S157" s="138"/>
      <c r="T157" s="139"/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T157" s="89" t="s">
        <v>124</v>
      </c>
      <c r="AU157" s="89" t="s">
        <v>85</v>
      </c>
    </row>
    <row r="158" spans="1:65" s="112" customFormat="1" ht="19.5" x14ac:dyDescent="0.2">
      <c r="A158" s="107"/>
      <c r="B158" s="108"/>
      <c r="C158" s="107"/>
      <c r="D158" s="262" t="s">
        <v>139</v>
      </c>
      <c r="E158" s="107"/>
      <c r="F158" s="269" t="s">
        <v>140</v>
      </c>
      <c r="G158" s="107"/>
      <c r="H158" s="107"/>
      <c r="I158" s="176"/>
      <c r="J158" s="107"/>
      <c r="K158" s="107"/>
      <c r="L158" s="108"/>
      <c r="M158" s="258"/>
      <c r="N158" s="259"/>
      <c r="O158" s="138"/>
      <c r="P158" s="138"/>
      <c r="Q158" s="138"/>
      <c r="R158" s="138"/>
      <c r="S158" s="138"/>
      <c r="T158" s="139"/>
      <c r="U158" s="107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  <c r="AT158" s="89" t="s">
        <v>139</v>
      </c>
      <c r="AU158" s="89" t="s">
        <v>85</v>
      </c>
    </row>
    <row r="159" spans="1:65" s="260" customFormat="1" x14ac:dyDescent="0.2">
      <c r="B159" s="261"/>
      <c r="D159" s="262" t="s">
        <v>125</v>
      </c>
      <c r="E159" s="263" t="s">
        <v>1</v>
      </c>
      <c r="F159" s="264" t="s">
        <v>256</v>
      </c>
      <c r="H159" s="265">
        <v>912.44799999999998</v>
      </c>
      <c r="I159" s="179"/>
      <c r="L159" s="261"/>
      <c r="M159" s="266"/>
      <c r="N159" s="267"/>
      <c r="O159" s="267"/>
      <c r="P159" s="267"/>
      <c r="Q159" s="267"/>
      <c r="R159" s="267"/>
      <c r="S159" s="267"/>
      <c r="T159" s="268"/>
      <c r="AT159" s="263" t="s">
        <v>125</v>
      </c>
      <c r="AU159" s="263" t="s">
        <v>85</v>
      </c>
      <c r="AV159" s="260" t="s">
        <v>18</v>
      </c>
      <c r="AW159" s="260" t="s">
        <v>35</v>
      </c>
      <c r="AX159" s="260" t="s">
        <v>85</v>
      </c>
      <c r="AY159" s="263" t="s">
        <v>118</v>
      </c>
    </row>
    <row r="160" spans="1:65" s="112" customFormat="1" ht="16.5" customHeight="1" x14ac:dyDescent="0.2">
      <c r="A160" s="107"/>
      <c r="B160" s="108"/>
      <c r="C160" s="244" t="s">
        <v>155</v>
      </c>
      <c r="D160" s="244" t="s">
        <v>120</v>
      </c>
      <c r="E160" s="245" t="s">
        <v>146</v>
      </c>
      <c r="F160" s="246" t="s">
        <v>147</v>
      </c>
      <c r="G160" s="247" t="s">
        <v>148</v>
      </c>
      <c r="H160" s="248">
        <v>456.22399999999999</v>
      </c>
      <c r="I160" s="85"/>
      <c r="J160" s="249">
        <f>ROUND(I160*H160,2)</f>
        <v>0</v>
      </c>
      <c r="K160" s="246" t="s">
        <v>122</v>
      </c>
      <c r="L160" s="108"/>
      <c r="M160" s="250" t="s">
        <v>1</v>
      </c>
      <c r="N160" s="251" t="s">
        <v>45</v>
      </c>
      <c r="O160" s="252">
        <v>0</v>
      </c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  <c r="AR160" s="254" t="s">
        <v>123</v>
      </c>
      <c r="AT160" s="254" t="s">
        <v>120</v>
      </c>
      <c r="AU160" s="254" t="s">
        <v>85</v>
      </c>
      <c r="AY160" s="89" t="s">
        <v>118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89" t="s">
        <v>85</v>
      </c>
      <c r="BK160" s="255">
        <f>ROUND(I160*H160,2)</f>
        <v>0</v>
      </c>
      <c r="BL160" s="89" t="s">
        <v>123</v>
      </c>
      <c r="BM160" s="254" t="s">
        <v>257</v>
      </c>
    </row>
    <row r="161" spans="1:65" s="112" customFormat="1" x14ac:dyDescent="0.2">
      <c r="A161" s="107"/>
      <c r="B161" s="108"/>
      <c r="C161" s="107"/>
      <c r="D161" s="256" t="s">
        <v>124</v>
      </c>
      <c r="E161" s="107"/>
      <c r="F161" s="257" t="s">
        <v>149</v>
      </c>
      <c r="G161" s="107"/>
      <c r="H161" s="107"/>
      <c r="I161" s="176"/>
      <c r="J161" s="107"/>
      <c r="K161" s="107"/>
      <c r="L161" s="108"/>
      <c r="M161" s="258"/>
      <c r="N161" s="259"/>
      <c r="O161" s="138"/>
      <c r="P161" s="138"/>
      <c r="Q161" s="138"/>
      <c r="R161" s="138"/>
      <c r="S161" s="138"/>
      <c r="T161" s="139"/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07"/>
      <c r="AE161" s="107"/>
      <c r="AT161" s="89" t="s">
        <v>124</v>
      </c>
      <c r="AU161" s="89" t="s">
        <v>85</v>
      </c>
    </row>
    <row r="162" spans="1:65" s="260" customFormat="1" x14ac:dyDescent="0.2">
      <c r="B162" s="261"/>
      <c r="D162" s="262" t="s">
        <v>125</v>
      </c>
      <c r="E162" s="263" t="s">
        <v>1</v>
      </c>
      <c r="F162" s="264" t="s">
        <v>258</v>
      </c>
      <c r="H162" s="265">
        <v>456.22399999999999</v>
      </c>
      <c r="I162" s="179"/>
      <c r="L162" s="261"/>
      <c r="M162" s="266"/>
      <c r="N162" s="267"/>
      <c r="O162" s="267"/>
      <c r="P162" s="267"/>
      <c r="Q162" s="267"/>
      <c r="R162" s="267"/>
      <c r="S162" s="267"/>
      <c r="T162" s="268"/>
      <c r="AT162" s="263" t="s">
        <v>125</v>
      </c>
      <c r="AU162" s="263" t="s">
        <v>85</v>
      </c>
      <c r="AV162" s="260" t="s">
        <v>18</v>
      </c>
      <c r="AW162" s="260" t="s">
        <v>35</v>
      </c>
      <c r="AX162" s="260" t="s">
        <v>85</v>
      </c>
      <c r="AY162" s="263" t="s">
        <v>118</v>
      </c>
    </row>
    <row r="163" spans="1:65" s="112" customFormat="1" ht="16.5" customHeight="1" x14ac:dyDescent="0.2">
      <c r="A163" s="107"/>
      <c r="B163" s="108"/>
      <c r="C163" s="244" t="s">
        <v>156</v>
      </c>
      <c r="D163" s="244" t="s">
        <v>120</v>
      </c>
      <c r="E163" s="245" t="s">
        <v>151</v>
      </c>
      <c r="F163" s="246" t="s">
        <v>152</v>
      </c>
      <c r="G163" s="247" t="s">
        <v>129</v>
      </c>
      <c r="H163" s="248">
        <v>228.11199999999999</v>
      </c>
      <c r="I163" s="85"/>
      <c r="J163" s="249">
        <f>ROUND(I163*H163,2)</f>
        <v>0</v>
      </c>
      <c r="K163" s="246" t="s">
        <v>122</v>
      </c>
      <c r="L163" s="108"/>
      <c r="M163" s="250" t="s">
        <v>1</v>
      </c>
      <c r="N163" s="251" t="s">
        <v>45</v>
      </c>
      <c r="O163" s="252">
        <v>8.9999999999999993E-3</v>
      </c>
      <c r="P163" s="252">
        <f>O163*H163</f>
        <v>2.0530079999999997</v>
      </c>
      <c r="Q163" s="252">
        <v>0</v>
      </c>
      <c r="R163" s="252">
        <f>Q163*H163</f>
        <v>0</v>
      </c>
      <c r="S163" s="252">
        <v>0</v>
      </c>
      <c r="T163" s="253">
        <f>S163*H163</f>
        <v>0</v>
      </c>
      <c r="U163" s="107"/>
      <c r="V163" s="107"/>
      <c r="W163" s="107"/>
      <c r="X163" s="107"/>
      <c r="Y163" s="107"/>
      <c r="Z163" s="107"/>
      <c r="AA163" s="107"/>
      <c r="AB163" s="107"/>
      <c r="AC163" s="107"/>
      <c r="AD163" s="107"/>
      <c r="AE163" s="107"/>
      <c r="AR163" s="254" t="s">
        <v>123</v>
      </c>
      <c r="AT163" s="254" t="s">
        <v>120</v>
      </c>
      <c r="AU163" s="254" t="s">
        <v>85</v>
      </c>
      <c r="AY163" s="89" t="s">
        <v>118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89" t="s">
        <v>85</v>
      </c>
      <c r="BK163" s="255">
        <f>ROUND(I163*H163,2)</f>
        <v>0</v>
      </c>
      <c r="BL163" s="89" t="s">
        <v>123</v>
      </c>
      <c r="BM163" s="254" t="s">
        <v>259</v>
      </c>
    </row>
    <row r="164" spans="1:65" s="112" customFormat="1" x14ac:dyDescent="0.2">
      <c r="A164" s="107"/>
      <c r="B164" s="108"/>
      <c r="C164" s="107"/>
      <c r="D164" s="256" t="s">
        <v>124</v>
      </c>
      <c r="E164" s="107"/>
      <c r="F164" s="257" t="s">
        <v>153</v>
      </c>
      <c r="G164" s="107"/>
      <c r="H164" s="107"/>
      <c r="I164" s="176"/>
      <c r="J164" s="107"/>
      <c r="K164" s="107"/>
      <c r="L164" s="108"/>
      <c r="M164" s="258"/>
      <c r="N164" s="259"/>
      <c r="O164" s="138"/>
      <c r="P164" s="138"/>
      <c r="Q164" s="138"/>
      <c r="R164" s="138"/>
      <c r="S164" s="138"/>
      <c r="T164" s="139"/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  <c r="AT164" s="89" t="s">
        <v>124</v>
      </c>
      <c r="AU164" s="89" t="s">
        <v>85</v>
      </c>
    </row>
    <row r="165" spans="1:65" s="112" customFormat="1" ht="16.5" customHeight="1" x14ac:dyDescent="0.2">
      <c r="A165" s="107"/>
      <c r="B165" s="108"/>
      <c r="C165" s="244" t="s">
        <v>158</v>
      </c>
      <c r="D165" s="244" t="s">
        <v>120</v>
      </c>
      <c r="E165" s="245" t="s">
        <v>260</v>
      </c>
      <c r="F165" s="246" t="s">
        <v>261</v>
      </c>
      <c r="G165" s="247" t="s">
        <v>129</v>
      </c>
      <c r="H165" s="248">
        <v>217.36</v>
      </c>
      <c r="I165" s="85"/>
      <c r="J165" s="249">
        <f>ROUND(I165*H165,2)</f>
        <v>0</v>
      </c>
      <c r="K165" s="246" t="s">
        <v>122</v>
      </c>
      <c r="L165" s="108"/>
      <c r="M165" s="250" t="s">
        <v>1</v>
      </c>
      <c r="N165" s="251" t="s">
        <v>45</v>
      </c>
      <c r="O165" s="252">
        <v>0.32800000000000001</v>
      </c>
      <c r="P165" s="252">
        <f>O165*H165</f>
        <v>71.294080000000008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107"/>
      <c r="V165" s="107"/>
      <c r="W165" s="107"/>
      <c r="X165" s="107"/>
      <c r="Y165" s="107"/>
      <c r="Z165" s="107"/>
      <c r="AA165" s="107"/>
      <c r="AB165" s="107"/>
      <c r="AC165" s="107"/>
      <c r="AD165" s="107"/>
      <c r="AE165" s="107"/>
      <c r="AR165" s="254" t="s">
        <v>123</v>
      </c>
      <c r="AT165" s="254" t="s">
        <v>120</v>
      </c>
      <c r="AU165" s="254" t="s">
        <v>85</v>
      </c>
      <c r="AY165" s="89" t="s">
        <v>118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89" t="s">
        <v>85</v>
      </c>
      <c r="BK165" s="255">
        <f>ROUND(I165*H165,2)</f>
        <v>0</v>
      </c>
      <c r="BL165" s="89" t="s">
        <v>123</v>
      </c>
      <c r="BM165" s="254" t="s">
        <v>262</v>
      </c>
    </row>
    <row r="166" spans="1:65" s="112" customFormat="1" x14ac:dyDescent="0.2">
      <c r="A166" s="107"/>
      <c r="B166" s="108"/>
      <c r="C166" s="107"/>
      <c r="D166" s="256" t="s">
        <v>124</v>
      </c>
      <c r="E166" s="107"/>
      <c r="F166" s="257" t="s">
        <v>263</v>
      </c>
      <c r="G166" s="107"/>
      <c r="H166" s="107"/>
      <c r="I166" s="176"/>
      <c r="J166" s="107"/>
      <c r="K166" s="107"/>
      <c r="L166" s="108"/>
      <c r="M166" s="258"/>
      <c r="N166" s="259"/>
      <c r="O166" s="138"/>
      <c r="P166" s="138"/>
      <c r="Q166" s="138"/>
      <c r="R166" s="138"/>
      <c r="S166" s="138"/>
      <c r="T166" s="139"/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  <c r="AT166" s="89" t="s">
        <v>124</v>
      </c>
      <c r="AU166" s="89" t="s">
        <v>85</v>
      </c>
    </row>
    <row r="167" spans="1:65" s="260" customFormat="1" ht="22.5" x14ac:dyDescent="0.2">
      <c r="B167" s="261"/>
      <c r="D167" s="262" t="s">
        <v>125</v>
      </c>
      <c r="E167" s="263" t="s">
        <v>1</v>
      </c>
      <c r="F167" s="264" t="s">
        <v>264</v>
      </c>
      <c r="H167" s="265">
        <v>217.36</v>
      </c>
      <c r="I167" s="179"/>
      <c r="L167" s="261"/>
      <c r="M167" s="266"/>
      <c r="N167" s="267"/>
      <c r="O167" s="267"/>
      <c r="P167" s="267"/>
      <c r="Q167" s="267"/>
      <c r="R167" s="267"/>
      <c r="S167" s="267"/>
      <c r="T167" s="268"/>
      <c r="AT167" s="263" t="s">
        <v>125</v>
      </c>
      <c r="AU167" s="263" t="s">
        <v>85</v>
      </c>
      <c r="AV167" s="260" t="s">
        <v>18</v>
      </c>
      <c r="AW167" s="260" t="s">
        <v>35</v>
      </c>
      <c r="AX167" s="260" t="s">
        <v>85</v>
      </c>
      <c r="AY167" s="263" t="s">
        <v>118</v>
      </c>
    </row>
    <row r="168" spans="1:65" s="112" customFormat="1" ht="16.5" customHeight="1" x14ac:dyDescent="0.2">
      <c r="A168" s="107"/>
      <c r="B168" s="108"/>
      <c r="C168" s="278" t="s">
        <v>8</v>
      </c>
      <c r="D168" s="278" t="s">
        <v>157</v>
      </c>
      <c r="E168" s="279" t="s">
        <v>265</v>
      </c>
      <c r="F168" s="280" t="s">
        <v>266</v>
      </c>
      <c r="G168" s="281" t="s">
        <v>148</v>
      </c>
      <c r="H168" s="282">
        <v>217.36</v>
      </c>
      <c r="I168" s="86"/>
      <c r="J168" s="283">
        <f>ROUND(I168*H168,2)</f>
        <v>0</v>
      </c>
      <c r="K168" s="280" t="s">
        <v>122</v>
      </c>
      <c r="L168" s="284"/>
      <c r="M168" s="285" t="s">
        <v>1</v>
      </c>
      <c r="N168" s="286" t="s">
        <v>45</v>
      </c>
      <c r="O168" s="252">
        <v>0</v>
      </c>
      <c r="P168" s="252">
        <f>O168*H168</f>
        <v>0</v>
      </c>
      <c r="Q168" s="252">
        <v>1</v>
      </c>
      <c r="R168" s="252">
        <f>Q168*H168</f>
        <v>217.36</v>
      </c>
      <c r="S168" s="252">
        <v>0</v>
      </c>
      <c r="T168" s="253">
        <f>S168*H168</f>
        <v>0</v>
      </c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  <c r="AR168" s="254" t="s">
        <v>141</v>
      </c>
      <c r="AT168" s="254" t="s">
        <v>157</v>
      </c>
      <c r="AU168" s="254" t="s">
        <v>85</v>
      </c>
      <c r="AY168" s="89" t="s">
        <v>118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89" t="s">
        <v>85</v>
      </c>
      <c r="BK168" s="255">
        <f>ROUND(I168*H168,2)</f>
        <v>0</v>
      </c>
      <c r="BL168" s="89" t="s">
        <v>123</v>
      </c>
      <c r="BM168" s="254" t="s">
        <v>267</v>
      </c>
    </row>
    <row r="169" spans="1:65" s="112" customFormat="1" ht="33" customHeight="1" x14ac:dyDescent="0.2">
      <c r="A169" s="107"/>
      <c r="B169" s="108"/>
      <c r="C169" s="244" t="s">
        <v>159</v>
      </c>
      <c r="D169" s="244" t="s">
        <v>120</v>
      </c>
      <c r="E169" s="245" t="s">
        <v>268</v>
      </c>
      <c r="F169" s="246" t="s">
        <v>269</v>
      </c>
      <c r="G169" s="247" t="s">
        <v>129</v>
      </c>
      <c r="H169" s="248">
        <v>55.73</v>
      </c>
      <c r="I169" s="85"/>
      <c r="J169" s="249">
        <f>ROUND(I169*H169,2)</f>
        <v>0</v>
      </c>
      <c r="K169" s="246" t="s">
        <v>229</v>
      </c>
      <c r="L169" s="108"/>
      <c r="M169" s="250" t="s">
        <v>1</v>
      </c>
      <c r="N169" s="251" t="s">
        <v>45</v>
      </c>
      <c r="O169" s="252">
        <v>0.435</v>
      </c>
      <c r="P169" s="252">
        <f>O169*H169</f>
        <v>24.242549999999998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R169" s="254" t="s">
        <v>123</v>
      </c>
      <c r="AT169" s="254" t="s">
        <v>120</v>
      </c>
      <c r="AU169" s="254" t="s">
        <v>85</v>
      </c>
      <c r="AY169" s="89" t="s">
        <v>118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89" t="s">
        <v>85</v>
      </c>
      <c r="BK169" s="255">
        <f>ROUND(I169*H169,2)</f>
        <v>0</v>
      </c>
      <c r="BL169" s="89" t="s">
        <v>123</v>
      </c>
      <c r="BM169" s="254" t="s">
        <v>270</v>
      </c>
    </row>
    <row r="170" spans="1:65" s="260" customFormat="1" x14ac:dyDescent="0.2">
      <c r="B170" s="261"/>
      <c r="D170" s="262" t="s">
        <v>125</v>
      </c>
      <c r="E170" s="263" t="s">
        <v>1</v>
      </c>
      <c r="F170" s="264" t="s">
        <v>271</v>
      </c>
      <c r="H170" s="265">
        <v>55.73</v>
      </c>
      <c r="I170" s="179"/>
      <c r="L170" s="261"/>
      <c r="M170" s="266"/>
      <c r="N170" s="267"/>
      <c r="O170" s="267"/>
      <c r="P170" s="267"/>
      <c r="Q170" s="267"/>
      <c r="R170" s="267"/>
      <c r="S170" s="267"/>
      <c r="T170" s="268"/>
      <c r="AT170" s="263" t="s">
        <v>125</v>
      </c>
      <c r="AU170" s="263" t="s">
        <v>85</v>
      </c>
      <c r="AV170" s="260" t="s">
        <v>18</v>
      </c>
      <c r="AW170" s="260" t="s">
        <v>35</v>
      </c>
      <c r="AX170" s="260" t="s">
        <v>85</v>
      </c>
      <c r="AY170" s="263" t="s">
        <v>118</v>
      </c>
    </row>
    <row r="171" spans="1:65" s="112" customFormat="1" ht="16.5" customHeight="1" x14ac:dyDescent="0.2">
      <c r="A171" s="107"/>
      <c r="B171" s="108"/>
      <c r="C171" s="278" t="s">
        <v>160</v>
      </c>
      <c r="D171" s="278" t="s">
        <v>157</v>
      </c>
      <c r="E171" s="279" t="s">
        <v>272</v>
      </c>
      <c r="F171" s="280" t="s">
        <v>273</v>
      </c>
      <c r="G171" s="281" t="s">
        <v>148</v>
      </c>
      <c r="H171" s="282">
        <v>111.46</v>
      </c>
      <c r="I171" s="86"/>
      <c r="J171" s="283">
        <f>ROUND(I171*H171,2)</f>
        <v>0</v>
      </c>
      <c r="K171" s="280" t="s">
        <v>122</v>
      </c>
      <c r="L171" s="284"/>
      <c r="M171" s="285" t="s">
        <v>1</v>
      </c>
      <c r="N171" s="286" t="s">
        <v>45</v>
      </c>
      <c r="O171" s="252">
        <v>0</v>
      </c>
      <c r="P171" s="252">
        <f>O171*H171</f>
        <v>0</v>
      </c>
      <c r="Q171" s="252">
        <v>1</v>
      </c>
      <c r="R171" s="252">
        <f>Q171*H171</f>
        <v>111.46</v>
      </c>
      <c r="S171" s="252">
        <v>0</v>
      </c>
      <c r="T171" s="253">
        <f>S171*H171</f>
        <v>0</v>
      </c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  <c r="AE171" s="107"/>
      <c r="AR171" s="254" t="s">
        <v>141</v>
      </c>
      <c r="AT171" s="254" t="s">
        <v>157</v>
      </c>
      <c r="AU171" s="254" t="s">
        <v>85</v>
      </c>
      <c r="AY171" s="89" t="s">
        <v>118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89" t="s">
        <v>85</v>
      </c>
      <c r="BK171" s="255">
        <f>ROUND(I171*H171,2)</f>
        <v>0</v>
      </c>
      <c r="BL171" s="89" t="s">
        <v>123</v>
      </c>
      <c r="BM171" s="254" t="s">
        <v>274</v>
      </c>
    </row>
    <row r="172" spans="1:65" s="260" customFormat="1" x14ac:dyDescent="0.2">
      <c r="B172" s="261"/>
      <c r="D172" s="262" t="s">
        <v>125</v>
      </c>
      <c r="E172" s="263" t="s">
        <v>1</v>
      </c>
      <c r="F172" s="264" t="s">
        <v>275</v>
      </c>
      <c r="H172" s="265">
        <v>111.46</v>
      </c>
      <c r="I172" s="179"/>
      <c r="L172" s="261"/>
      <c r="M172" s="266"/>
      <c r="N172" s="267"/>
      <c r="O172" s="267"/>
      <c r="P172" s="267"/>
      <c r="Q172" s="267"/>
      <c r="R172" s="267"/>
      <c r="S172" s="267"/>
      <c r="T172" s="268"/>
      <c r="AT172" s="263" t="s">
        <v>125</v>
      </c>
      <c r="AU172" s="263" t="s">
        <v>85</v>
      </c>
      <c r="AV172" s="260" t="s">
        <v>18</v>
      </c>
      <c r="AW172" s="260" t="s">
        <v>35</v>
      </c>
      <c r="AX172" s="260" t="s">
        <v>85</v>
      </c>
      <c r="AY172" s="263" t="s">
        <v>118</v>
      </c>
    </row>
    <row r="173" spans="1:65" s="233" customFormat="1" ht="25.9" customHeight="1" x14ac:dyDescent="0.2">
      <c r="B173" s="234"/>
      <c r="D173" s="235" t="s">
        <v>79</v>
      </c>
      <c r="E173" s="236" t="s">
        <v>171</v>
      </c>
      <c r="F173" s="236" t="s">
        <v>172</v>
      </c>
      <c r="I173" s="178"/>
      <c r="J173" s="237">
        <f>BK173</f>
        <v>0</v>
      </c>
      <c r="L173" s="234"/>
      <c r="M173" s="238"/>
      <c r="N173" s="239"/>
      <c r="O173" s="239"/>
      <c r="P173" s="240">
        <f>SUM(P174:P187)</f>
        <v>297.53566099999995</v>
      </c>
      <c r="Q173" s="239"/>
      <c r="R173" s="240">
        <f>SUM(R174:R187)</f>
        <v>0</v>
      </c>
      <c r="S173" s="239"/>
      <c r="T173" s="241">
        <f>SUM(T174:T187)</f>
        <v>0</v>
      </c>
      <c r="AR173" s="235" t="s">
        <v>85</v>
      </c>
      <c r="AT173" s="242" t="s">
        <v>79</v>
      </c>
      <c r="AU173" s="242" t="s">
        <v>80</v>
      </c>
      <c r="AY173" s="235" t="s">
        <v>118</v>
      </c>
      <c r="BK173" s="243">
        <f>SUM(BK174:BK187)</f>
        <v>0</v>
      </c>
    </row>
    <row r="174" spans="1:65" s="112" customFormat="1" ht="16.5" customHeight="1" x14ac:dyDescent="0.2">
      <c r="A174" s="107"/>
      <c r="B174" s="108"/>
      <c r="C174" s="244" t="s">
        <v>161</v>
      </c>
      <c r="D174" s="244" t="s">
        <v>120</v>
      </c>
      <c r="E174" s="245" t="s">
        <v>174</v>
      </c>
      <c r="F174" s="246" t="s">
        <v>175</v>
      </c>
      <c r="G174" s="247" t="s">
        <v>148</v>
      </c>
      <c r="H174" s="248">
        <v>303.29899999999998</v>
      </c>
      <c r="I174" s="85"/>
      <c r="J174" s="249">
        <f>ROUND(I174*H174,2)</f>
        <v>0</v>
      </c>
      <c r="K174" s="246" t="s">
        <v>201</v>
      </c>
      <c r="L174" s="108"/>
      <c r="M174" s="250" t="s">
        <v>1</v>
      </c>
      <c r="N174" s="251" t="s">
        <v>45</v>
      </c>
      <c r="O174" s="252">
        <v>0.83499999999999996</v>
      </c>
      <c r="P174" s="252">
        <f>O174*H174</f>
        <v>253.25466499999996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  <c r="AE174" s="107"/>
      <c r="AR174" s="254" t="s">
        <v>123</v>
      </c>
      <c r="AT174" s="254" t="s">
        <v>120</v>
      </c>
      <c r="AU174" s="254" t="s">
        <v>85</v>
      </c>
      <c r="AY174" s="89" t="s">
        <v>118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89" t="s">
        <v>85</v>
      </c>
      <c r="BK174" s="255">
        <f>ROUND(I174*H174,2)</f>
        <v>0</v>
      </c>
      <c r="BL174" s="89" t="s">
        <v>123</v>
      </c>
      <c r="BM174" s="254" t="s">
        <v>276</v>
      </c>
    </row>
    <row r="175" spans="1:65" s="260" customFormat="1" x14ac:dyDescent="0.2">
      <c r="B175" s="261"/>
      <c r="D175" s="262" t="s">
        <v>125</v>
      </c>
      <c r="E175" s="263" t="s">
        <v>1</v>
      </c>
      <c r="F175" s="264" t="s">
        <v>277</v>
      </c>
      <c r="H175" s="265">
        <v>233.78</v>
      </c>
      <c r="I175" s="179"/>
      <c r="L175" s="261"/>
      <c r="M175" s="266"/>
      <c r="N175" s="267"/>
      <c r="O175" s="267"/>
      <c r="P175" s="267"/>
      <c r="Q175" s="267"/>
      <c r="R175" s="267"/>
      <c r="S175" s="267"/>
      <c r="T175" s="268"/>
      <c r="AT175" s="263" t="s">
        <v>125</v>
      </c>
      <c r="AU175" s="263" t="s">
        <v>85</v>
      </c>
      <c r="AV175" s="260" t="s">
        <v>18</v>
      </c>
      <c r="AW175" s="260" t="s">
        <v>35</v>
      </c>
      <c r="AX175" s="260" t="s">
        <v>80</v>
      </c>
      <c r="AY175" s="263" t="s">
        <v>118</v>
      </c>
    </row>
    <row r="176" spans="1:65" s="260" customFormat="1" x14ac:dyDescent="0.2">
      <c r="B176" s="261"/>
      <c r="D176" s="262" t="s">
        <v>125</v>
      </c>
      <c r="E176" s="263" t="s">
        <v>1</v>
      </c>
      <c r="F176" s="264" t="s">
        <v>278</v>
      </c>
      <c r="H176" s="265">
        <v>63.165999999999997</v>
      </c>
      <c r="I176" s="179"/>
      <c r="L176" s="261"/>
      <c r="M176" s="266"/>
      <c r="N176" s="267"/>
      <c r="O176" s="267"/>
      <c r="P176" s="267"/>
      <c r="Q176" s="267"/>
      <c r="R176" s="267"/>
      <c r="S176" s="267"/>
      <c r="T176" s="268"/>
      <c r="AT176" s="263" t="s">
        <v>125</v>
      </c>
      <c r="AU176" s="263" t="s">
        <v>85</v>
      </c>
      <c r="AV176" s="260" t="s">
        <v>18</v>
      </c>
      <c r="AW176" s="260" t="s">
        <v>35</v>
      </c>
      <c r="AX176" s="260" t="s">
        <v>80</v>
      </c>
      <c r="AY176" s="263" t="s">
        <v>118</v>
      </c>
    </row>
    <row r="177" spans="1:65" s="260" customFormat="1" x14ac:dyDescent="0.2">
      <c r="B177" s="261"/>
      <c r="D177" s="262" t="s">
        <v>125</v>
      </c>
      <c r="E177" s="263" t="s">
        <v>1</v>
      </c>
      <c r="F177" s="264" t="s">
        <v>279</v>
      </c>
      <c r="H177" s="265">
        <v>6.3529999999999998</v>
      </c>
      <c r="I177" s="179"/>
      <c r="L177" s="261"/>
      <c r="M177" s="266"/>
      <c r="N177" s="267"/>
      <c r="O177" s="267"/>
      <c r="P177" s="267"/>
      <c r="Q177" s="267"/>
      <c r="R177" s="267"/>
      <c r="S177" s="267"/>
      <c r="T177" s="268"/>
      <c r="AT177" s="263" t="s">
        <v>125</v>
      </c>
      <c r="AU177" s="263" t="s">
        <v>85</v>
      </c>
      <c r="AV177" s="260" t="s">
        <v>18</v>
      </c>
      <c r="AW177" s="260" t="s">
        <v>35</v>
      </c>
      <c r="AX177" s="260" t="s">
        <v>80</v>
      </c>
      <c r="AY177" s="263" t="s">
        <v>118</v>
      </c>
    </row>
    <row r="178" spans="1:65" s="270" customFormat="1" x14ac:dyDescent="0.2">
      <c r="B178" s="271"/>
      <c r="D178" s="262" t="s">
        <v>125</v>
      </c>
      <c r="E178" s="272" t="s">
        <v>1</v>
      </c>
      <c r="F178" s="273" t="s">
        <v>134</v>
      </c>
      <c r="H178" s="274">
        <v>303.29900000000004</v>
      </c>
      <c r="I178" s="180"/>
      <c r="L178" s="271"/>
      <c r="M178" s="275"/>
      <c r="N178" s="276"/>
      <c r="O178" s="276"/>
      <c r="P178" s="276"/>
      <c r="Q178" s="276"/>
      <c r="R178" s="276"/>
      <c r="S178" s="276"/>
      <c r="T178" s="277"/>
      <c r="AT178" s="272" t="s">
        <v>125</v>
      </c>
      <c r="AU178" s="272" t="s">
        <v>85</v>
      </c>
      <c r="AV178" s="270" t="s">
        <v>123</v>
      </c>
      <c r="AW178" s="270" t="s">
        <v>35</v>
      </c>
      <c r="AX178" s="270" t="s">
        <v>85</v>
      </c>
      <c r="AY178" s="272" t="s">
        <v>118</v>
      </c>
    </row>
    <row r="179" spans="1:65" s="112" customFormat="1" ht="16.5" customHeight="1" x14ac:dyDescent="0.2">
      <c r="A179" s="107"/>
      <c r="B179" s="108"/>
      <c r="C179" s="244" t="s">
        <v>163</v>
      </c>
      <c r="D179" s="244" t="s">
        <v>120</v>
      </c>
      <c r="E179" s="245" t="s">
        <v>193</v>
      </c>
      <c r="F179" s="246" t="s">
        <v>194</v>
      </c>
      <c r="G179" s="247" t="s">
        <v>148</v>
      </c>
      <c r="H179" s="248">
        <v>82.588999999999999</v>
      </c>
      <c r="I179" s="85"/>
      <c r="J179" s="249">
        <f>ROUND(I179*H179,2)</f>
        <v>0</v>
      </c>
      <c r="K179" s="246" t="s">
        <v>1</v>
      </c>
      <c r="L179" s="108"/>
      <c r="M179" s="250" t="s">
        <v>1</v>
      </c>
      <c r="N179" s="251" t="s">
        <v>45</v>
      </c>
      <c r="O179" s="252">
        <v>4.0000000000000001E-3</v>
      </c>
      <c r="P179" s="252">
        <f>O179*H179</f>
        <v>0.33035599999999998</v>
      </c>
      <c r="Q179" s="252">
        <v>0</v>
      </c>
      <c r="R179" s="252">
        <f>Q179*H179</f>
        <v>0</v>
      </c>
      <c r="S179" s="252">
        <v>0</v>
      </c>
      <c r="T179" s="253">
        <f>S179*H179</f>
        <v>0</v>
      </c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R179" s="254" t="s">
        <v>123</v>
      </c>
      <c r="AT179" s="254" t="s">
        <v>120</v>
      </c>
      <c r="AU179" s="254" t="s">
        <v>85</v>
      </c>
      <c r="AY179" s="89" t="s">
        <v>118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89" t="s">
        <v>85</v>
      </c>
      <c r="BK179" s="255">
        <f>ROUND(I179*H179,2)</f>
        <v>0</v>
      </c>
      <c r="BL179" s="89" t="s">
        <v>123</v>
      </c>
      <c r="BM179" s="254" t="s">
        <v>280</v>
      </c>
    </row>
    <row r="180" spans="1:65" s="112" customFormat="1" ht="19.5" x14ac:dyDescent="0.2">
      <c r="A180" s="107"/>
      <c r="B180" s="108"/>
      <c r="C180" s="107"/>
      <c r="D180" s="262" t="s">
        <v>139</v>
      </c>
      <c r="E180" s="107"/>
      <c r="F180" s="269" t="s">
        <v>140</v>
      </c>
      <c r="G180" s="107"/>
      <c r="H180" s="107"/>
      <c r="I180" s="176"/>
      <c r="J180" s="107"/>
      <c r="K180" s="107"/>
      <c r="L180" s="108"/>
      <c r="M180" s="258"/>
      <c r="N180" s="259"/>
      <c r="O180" s="138"/>
      <c r="P180" s="138"/>
      <c r="Q180" s="138"/>
      <c r="R180" s="138"/>
      <c r="S180" s="138"/>
      <c r="T180" s="139"/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  <c r="AE180" s="107"/>
      <c r="AT180" s="89" t="s">
        <v>139</v>
      </c>
      <c r="AU180" s="89" t="s">
        <v>85</v>
      </c>
    </row>
    <row r="181" spans="1:65" s="260" customFormat="1" x14ac:dyDescent="0.2">
      <c r="B181" s="261"/>
      <c r="D181" s="262" t="s">
        <v>125</v>
      </c>
      <c r="E181" s="263" t="s">
        <v>1</v>
      </c>
      <c r="F181" s="264" t="s">
        <v>281</v>
      </c>
      <c r="H181" s="265">
        <v>6.3529999999999998</v>
      </c>
      <c r="I181" s="179"/>
      <c r="L181" s="261"/>
      <c r="M181" s="266"/>
      <c r="N181" s="267"/>
      <c r="O181" s="267"/>
      <c r="P181" s="267"/>
      <c r="Q181" s="267"/>
      <c r="R181" s="267"/>
      <c r="S181" s="267"/>
      <c r="T181" s="268"/>
      <c r="AT181" s="263" t="s">
        <v>125</v>
      </c>
      <c r="AU181" s="263" t="s">
        <v>85</v>
      </c>
      <c r="AV181" s="260" t="s">
        <v>18</v>
      </c>
      <c r="AW181" s="260" t="s">
        <v>35</v>
      </c>
      <c r="AX181" s="260" t="s">
        <v>80</v>
      </c>
      <c r="AY181" s="263" t="s">
        <v>118</v>
      </c>
    </row>
    <row r="182" spans="1:65" s="260" customFormat="1" x14ac:dyDescent="0.2">
      <c r="B182" s="261"/>
      <c r="D182" s="262" t="s">
        <v>125</v>
      </c>
      <c r="E182" s="263" t="s">
        <v>1</v>
      </c>
      <c r="F182" s="264" t="s">
        <v>282</v>
      </c>
      <c r="H182" s="265">
        <v>82.588999999999999</v>
      </c>
      <c r="I182" s="179"/>
      <c r="L182" s="261"/>
      <c r="M182" s="266"/>
      <c r="N182" s="267"/>
      <c r="O182" s="267"/>
      <c r="P182" s="267"/>
      <c r="Q182" s="267"/>
      <c r="R182" s="267"/>
      <c r="S182" s="267"/>
      <c r="T182" s="268"/>
      <c r="AT182" s="263" t="s">
        <v>125</v>
      </c>
      <c r="AU182" s="263" t="s">
        <v>85</v>
      </c>
      <c r="AV182" s="260" t="s">
        <v>18</v>
      </c>
      <c r="AW182" s="260" t="s">
        <v>35</v>
      </c>
      <c r="AX182" s="260" t="s">
        <v>85</v>
      </c>
      <c r="AY182" s="263" t="s">
        <v>118</v>
      </c>
    </row>
    <row r="183" spans="1:65" s="112" customFormat="1" ht="16.5" customHeight="1" x14ac:dyDescent="0.2">
      <c r="A183" s="107"/>
      <c r="B183" s="108"/>
      <c r="C183" s="244" t="s">
        <v>164</v>
      </c>
      <c r="D183" s="244" t="s">
        <v>120</v>
      </c>
      <c r="E183" s="245" t="s">
        <v>177</v>
      </c>
      <c r="F183" s="246" t="s">
        <v>178</v>
      </c>
      <c r="G183" s="247" t="s">
        <v>148</v>
      </c>
      <c r="H183" s="248">
        <v>116.89</v>
      </c>
      <c r="I183" s="85"/>
      <c r="J183" s="249">
        <f>ROUND(I183*H183,2)</f>
        <v>0</v>
      </c>
      <c r="K183" s="246" t="s">
        <v>122</v>
      </c>
      <c r="L183" s="108"/>
      <c r="M183" s="250" t="s">
        <v>1</v>
      </c>
      <c r="N183" s="251" t="s">
        <v>45</v>
      </c>
      <c r="O183" s="252">
        <v>0.376</v>
      </c>
      <c r="P183" s="252">
        <f>O183*H183</f>
        <v>43.95064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107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R183" s="254" t="s">
        <v>123</v>
      </c>
      <c r="AT183" s="254" t="s">
        <v>120</v>
      </c>
      <c r="AU183" s="254" t="s">
        <v>85</v>
      </c>
      <c r="AY183" s="89" t="s">
        <v>118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89" t="s">
        <v>85</v>
      </c>
      <c r="BK183" s="255">
        <f>ROUND(I183*H183,2)</f>
        <v>0</v>
      </c>
      <c r="BL183" s="89" t="s">
        <v>123</v>
      </c>
      <c r="BM183" s="254" t="s">
        <v>283</v>
      </c>
    </row>
    <row r="184" spans="1:65" s="112" customFormat="1" x14ac:dyDescent="0.2">
      <c r="A184" s="107"/>
      <c r="B184" s="108"/>
      <c r="C184" s="107"/>
      <c r="D184" s="256" t="s">
        <v>124</v>
      </c>
      <c r="E184" s="107"/>
      <c r="F184" s="257" t="s">
        <v>179</v>
      </c>
      <c r="G184" s="107"/>
      <c r="H184" s="107"/>
      <c r="I184" s="176"/>
      <c r="J184" s="107"/>
      <c r="K184" s="107"/>
      <c r="L184" s="108"/>
      <c r="M184" s="258"/>
      <c r="N184" s="259"/>
      <c r="O184" s="138"/>
      <c r="P184" s="138"/>
      <c r="Q184" s="138"/>
      <c r="R184" s="138"/>
      <c r="S184" s="138"/>
      <c r="T184" s="139"/>
      <c r="U184" s="107"/>
      <c r="V184" s="107"/>
      <c r="W184" s="107"/>
      <c r="X184" s="107"/>
      <c r="Y184" s="107"/>
      <c r="Z184" s="107"/>
      <c r="AA184" s="107"/>
      <c r="AB184" s="107"/>
      <c r="AC184" s="107"/>
      <c r="AD184" s="107"/>
      <c r="AE184" s="107"/>
      <c r="AT184" s="89" t="s">
        <v>124</v>
      </c>
      <c r="AU184" s="89" t="s">
        <v>85</v>
      </c>
    </row>
    <row r="185" spans="1:65" s="260" customFormat="1" x14ac:dyDescent="0.2">
      <c r="B185" s="261"/>
      <c r="D185" s="262" t="s">
        <v>125</v>
      </c>
      <c r="E185" s="263" t="s">
        <v>1</v>
      </c>
      <c r="F185" s="264" t="s">
        <v>284</v>
      </c>
      <c r="H185" s="265">
        <v>116.89</v>
      </c>
      <c r="I185" s="179"/>
      <c r="L185" s="261"/>
      <c r="M185" s="266"/>
      <c r="N185" s="267"/>
      <c r="O185" s="267"/>
      <c r="P185" s="267"/>
      <c r="Q185" s="267"/>
      <c r="R185" s="267"/>
      <c r="S185" s="267"/>
      <c r="T185" s="268"/>
      <c r="AT185" s="263" t="s">
        <v>125</v>
      </c>
      <c r="AU185" s="263" t="s">
        <v>85</v>
      </c>
      <c r="AV185" s="260" t="s">
        <v>18</v>
      </c>
      <c r="AW185" s="260" t="s">
        <v>35</v>
      </c>
      <c r="AX185" s="260" t="s">
        <v>85</v>
      </c>
      <c r="AY185" s="263" t="s">
        <v>118</v>
      </c>
    </row>
    <row r="186" spans="1:65" s="112" customFormat="1" ht="21.75" customHeight="1" x14ac:dyDescent="0.2">
      <c r="A186" s="107"/>
      <c r="B186" s="108"/>
      <c r="C186" s="244" t="s">
        <v>7</v>
      </c>
      <c r="D186" s="244" t="s">
        <v>120</v>
      </c>
      <c r="E186" s="245" t="s">
        <v>196</v>
      </c>
      <c r="F186" s="246" t="s">
        <v>197</v>
      </c>
      <c r="G186" s="247" t="s">
        <v>148</v>
      </c>
      <c r="H186" s="248">
        <v>6.3529999999999998</v>
      </c>
      <c r="I186" s="85"/>
      <c r="J186" s="249">
        <f>ROUND(I186*H186,2)</f>
        <v>0</v>
      </c>
      <c r="K186" s="246" t="s">
        <v>122</v>
      </c>
      <c r="L186" s="108"/>
      <c r="M186" s="250" t="s">
        <v>1</v>
      </c>
      <c r="N186" s="251" t="s">
        <v>45</v>
      </c>
      <c r="O186" s="252">
        <v>0</v>
      </c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107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R186" s="254" t="s">
        <v>123</v>
      </c>
      <c r="AT186" s="254" t="s">
        <v>120</v>
      </c>
      <c r="AU186" s="254" t="s">
        <v>85</v>
      </c>
      <c r="AY186" s="89" t="s">
        <v>118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89" t="s">
        <v>85</v>
      </c>
      <c r="BK186" s="255">
        <f>ROUND(I186*H186,2)</f>
        <v>0</v>
      </c>
      <c r="BL186" s="89" t="s">
        <v>123</v>
      </c>
      <c r="BM186" s="254" t="s">
        <v>285</v>
      </c>
    </row>
    <row r="187" spans="1:65" s="112" customFormat="1" x14ac:dyDescent="0.2">
      <c r="A187" s="107"/>
      <c r="B187" s="108"/>
      <c r="C187" s="107"/>
      <c r="D187" s="256" t="s">
        <v>124</v>
      </c>
      <c r="E187" s="107"/>
      <c r="F187" s="257" t="s">
        <v>198</v>
      </c>
      <c r="G187" s="107"/>
      <c r="H187" s="107"/>
      <c r="I187" s="176"/>
      <c r="J187" s="107"/>
      <c r="K187" s="107"/>
      <c r="L187" s="108"/>
      <c r="M187" s="258"/>
      <c r="N187" s="259"/>
      <c r="O187" s="138"/>
      <c r="P187" s="138"/>
      <c r="Q187" s="138"/>
      <c r="R187" s="138"/>
      <c r="S187" s="138"/>
      <c r="T187" s="139"/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T187" s="89" t="s">
        <v>124</v>
      </c>
      <c r="AU187" s="89" t="s">
        <v>85</v>
      </c>
    </row>
    <row r="188" spans="1:65" s="233" customFormat="1" ht="25.9" customHeight="1" x14ac:dyDescent="0.2">
      <c r="B188" s="234"/>
      <c r="D188" s="235" t="s">
        <v>79</v>
      </c>
      <c r="E188" s="236" t="s">
        <v>116</v>
      </c>
      <c r="F188" s="236" t="s">
        <v>117</v>
      </c>
      <c r="I188" s="178"/>
      <c r="J188" s="237">
        <f>BK188</f>
        <v>0</v>
      </c>
      <c r="L188" s="234"/>
      <c r="M188" s="238"/>
      <c r="N188" s="239"/>
      <c r="O188" s="239"/>
      <c r="P188" s="240">
        <f>P189+P196+P301+P305</f>
        <v>1071.5492099999999</v>
      </c>
      <c r="Q188" s="239"/>
      <c r="R188" s="240">
        <f>R189+R196+R301+R305</f>
        <v>43.6293881</v>
      </c>
      <c r="S188" s="239"/>
      <c r="T188" s="241">
        <f>T189+T196+T301+T305</f>
        <v>6.3529</v>
      </c>
      <c r="AR188" s="235" t="s">
        <v>85</v>
      </c>
      <c r="AT188" s="242" t="s">
        <v>79</v>
      </c>
      <c r="AU188" s="242" t="s">
        <v>80</v>
      </c>
      <c r="AY188" s="235" t="s">
        <v>118</v>
      </c>
      <c r="BK188" s="243">
        <f>BK189+BK196+BK301+BK305</f>
        <v>0</v>
      </c>
    </row>
    <row r="189" spans="1:65" s="233" customFormat="1" ht="22.9" customHeight="1" x14ac:dyDescent="0.2">
      <c r="B189" s="234"/>
      <c r="D189" s="235" t="s">
        <v>79</v>
      </c>
      <c r="E189" s="287" t="s">
        <v>123</v>
      </c>
      <c r="F189" s="287" t="s">
        <v>286</v>
      </c>
      <c r="I189" s="178"/>
      <c r="J189" s="288">
        <f>BK189</f>
        <v>0</v>
      </c>
      <c r="L189" s="234"/>
      <c r="M189" s="238"/>
      <c r="N189" s="239"/>
      <c r="O189" s="239"/>
      <c r="P189" s="240">
        <f>SUM(P190:P195)</f>
        <v>32.680115999999998</v>
      </c>
      <c r="Q189" s="239"/>
      <c r="R189" s="240">
        <f>SUM(R190:R195)</f>
        <v>30.286479000000003</v>
      </c>
      <c r="S189" s="239"/>
      <c r="T189" s="241">
        <f>SUM(T190:T195)</f>
        <v>0</v>
      </c>
      <c r="AR189" s="235" t="s">
        <v>85</v>
      </c>
      <c r="AT189" s="242" t="s">
        <v>79</v>
      </c>
      <c r="AU189" s="242" t="s">
        <v>85</v>
      </c>
      <c r="AY189" s="235" t="s">
        <v>118</v>
      </c>
      <c r="BK189" s="243">
        <f>SUM(BK190:BK195)</f>
        <v>0</v>
      </c>
    </row>
    <row r="190" spans="1:65" s="112" customFormat="1" ht="21.75" customHeight="1" x14ac:dyDescent="0.2">
      <c r="A190" s="107"/>
      <c r="B190" s="108"/>
      <c r="C190" s="244" t="s">
        <v>165</v>
      </c>
      <c r="D190" s="244" t="s">
        <v>120</v>
      </c>
      <c r="E190" s="245" t="s">
        <v>287</v>
      </c>
      <c r="F190" s="246" t="s">
        <v>288</v>
      </c>
      <c r="G190" s="247" t="s">
        <v>129</v>
      </c>
      <c r="H190" s="248">
        <v>15.468</v>
      </c>
      <c r="I190" s="85"/>
      <c r="J190" s="249">
        <f>ROUND(I190*H190,2)</f>
        <v>0</v>
      </c>
      <c r="K190" s="246" t="s">
        <v>229</v>
      </c>
      <c r="L190" s="108"/>
      <c r="M190" s="250" t="s">
        <v>1</v>
      </c>
      <c r="N190" s="251" t="s">
        <v>45</v>
      </c>
      <c r="O190" s="252">
        <v>1.6950000000000001</v>
      </c>
      <c r="P190" s="252">
        <f>O190*H190</f>
        <v>26.218260000000001</v>
      </c>
      <c r="Q190" s="252">
        <v>1.8907700000000001</v>
      </c>
      <c r="R190" s="252">
        <f>Q190*H190</f>
        <v>29.246430360000002</v>
      </c>
      <c r="S190" s="252">
        <v>0</v>
      </c>
      <c r="T190" s="253">
        <f>S190*H190</f>
        <v>0</v>
      </c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R190" s="254" t="s">
        <v>123</v>
      </c>
      <c r="AT190" s="254" t="s">
        <v>120</v>
      </c>
      <c r="AU190" s="254" t="s">
        <v>18</v>
      </c>
      <c r="AY190" s="89" t="s">
        <v>118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89" t="s">
        <v>85</v>
      </c>
      <c r="BK190" s="255">
        <f>ROUND(I190*H190,2)</f>
        <v>0</v>
      </c>
      <c r="BL190" s="89" t="s">
        <v>123</v>
      </c>
      <c r="BM190" s="254" t="s">
        <v>289</v>
      </c>
    </row>
    <row r="191" spans="1:65" s="260" customFormat="1" x14ac:dyDescent="0.2">
      <c r="B191" s="261"/>
      <c r="D191" s="262" t="s">
        <v>125</v>
      </c>
      <c r="E191" s="263" t="s">
        <v>1</v>
      </c>
      <c r="F191" s="264" t="s">
        <v>290</v>
      </c>
      <c r="H191" s="265">
        <v>15.468</v>
      </c>
      <c r="I191" s="179"/>
      <c r="L191" s="261"/>
      <c r="M191" s="266"/>
      <c r="N191" s="267"/>
      <c r="O191" s="267"/>
      <c r="P191" s="267"/>
      <c r="Q191" s="267"/>
      <c r="R191" s="267"/>
      <c r="S191" s="267"/>
      <c r="T191" s="268"/>
      <c r="AT191" s="263" t="s">
        <v>125</v>
      </c>
      <c r="AU191" s="263" t="s">
        <v>18</v>
      </c>
      <c r="AV191" s="260" t="s">
        <v>18</v>
      </c>
      <c r="AW191" s="260" t="s">
        <v>35</v>
      </c>
      <c r="AX191" s="260" t="s">
        <v>85</v>
      </c>
      <c r="AY191" s="263" t="s">
        <v>118</v>
      </c>
    </row>
    <row r="192" spans="1:65" s="112" customFormat="1" ht="21.75" customHeight="1" x14ac:dyDescent="0.2">
      <c r="A192" s="107"/>
      <c r="B192" s="108"/>
      <c r="C192" s="244" t="s">
        <v>166</v>
      </c>
      <c r="D192" s="244" t="s">
        <v>120</v>
      </c>
      <c r="E192" s="245" t="s">
        <v>291</v>
      </c>
      <c r="F192" s="246" t="s">
        <v>292</v>
      </c>
      <c r="G192" s="247" t="s">
        <v>129</v>
      </c>
      <c r="H192" s="248">
        <v>0.432</v>
      </c>
      <c r="I192" s="85"/>
      <c r="J192" s="249">
        <f>ROUND(I192*H192,2)</f>
        <v>0</v>
      </c>
      <c r="K192" s="246" t="s">
        <v>229</v>
      </c>
      <c r="L192" s="108"/>
      <c r="M192" s="250" t="s">
        <v>1</v>
      </c>
      <c r="N192" s="251" t="s">
        <v>45</v>
      </c>
      <c r="O192" s="252">
        <v>1.208</v>
      </c>
      <c r="P192" s="252">
        <f>O192*H192</f>
        <v>0.52185599999999999</v>
      </c>
      <c r="Q192" s="252">
        <v>2.3010199999999998</v>
      </c>
      <c r="R192" s="252">
        <f>Q192*H192</f>
        <v>0.99404063999999992</v>
      </c>
      <c r="S192" s="252">
        <v>0</v>
      </c>
      <c r="T192" s="253">
        <f>S192*H192</f>
        <v>0</v>
      </c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R192" s="254" t="s">
        <v>123</v>
      </c>
      <c r="AT192" s="254" t="s">
        <v>120</v>
      </c>
      <c r="AU192" s="254" t="s">
        <v>18</v>
      </c>
      <c r="AY192" s="89" t="s">
        <v>118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89" t="s">
        <v>85</v>
      </c>
      <c r="BK192" s="255">
        <f>ROUND(I192*H192,2)</f>
        <v>0</v>
      </c>
      <c r="BL192" s="89" t="s">
        <v>123</v>
      </c>
      <c r="BM192" s="254" t="s">
        <v>293</v>
      </c>
    </row>
    <row r="193" spans="1:65" s="260" customFormat="1" x14ac:dyDescent="0.2">
      <c r="B193" s="261"/>
      <c r="D193" s="262" t="s">
        <v>125</v>
      </c>
      <c r="E193" s="263" t="s">
        <v>1</v>
      </c>
      <c r="F193" s="264" t="s">
        <v>294</v>
      </c>
      <c r="H193" s="265">
        <v>0.432</v>
      </c>
      <c r="I193" s="179"/>
      <c r="L193" s="261"/>
      <c r="M193" s="266"/>
      <c r="N193" s="267"/>
      <c r="O193" s="267"/>
      <c r="P193" s="267"/>
      <c r="Q193" s="267"/>
      <c r="R193" s="267"/>
      <c r="S193" s="267"/>
      <c r="T193" s="268"/>
      <c r="AT193" s="263" t="s">
        <v>125</v>
      </c>
      <c r="AU193" s="263" t="s">
        <v>18</v>
      </c>
      <c r="AV193" s="260" t="s">
        <v>18</v>
      </c>
      <c r="AW193" s="260" t="s">
        <v>35</v>
      </c>
      <c r="AX193" s="260" t="s">
        <v>85</v>
      </c>
      <c r="AY193" s="263" t="s">
        <v>118</v>
      </c>
    </row>
    <row r="194" spans="1:65" s="112" customFormat="1" ht="16.5" customHeight="1" x14ac:dyDescent="0.2">
      <c r="A194" s="107"/>
      <c r="B194" s="108"/>
      <c r="C194" s="244" t="s">
        <v>167</v>
      </c>
      <c r="D194" s="244" t="s">
        <v>120</v>
      </c>
      <c r="E194" s="245" t="s">
        <v>295</v>
      </c>
      <c r="F194" s="246" t="s">
        <v>296</v>
      </c>
      <c r="G194" s="247" t="s">
        <v>121</v>
      </c>
      <c r="H194" s="248">
        <v>7.2</v>
      </c>
      <c r="I194" s="85"/>
      <c r="J194" s="249">
        <f>ROUND(I194*H194,2)</f>
        <v>0</v>
      </c>
      <c r="K194" s="246" t="s">
        <v>229</v>
      </c>
      <c r="L194" s="108"/>
      <c r="M194" s="250" t="s">
        <v>1</v>
      </c>
      <c r="N194" s="251" t="s">
        <v>45</v>
      </c>
      <c r="O194" s="252">
        <v>0.82499999999999996</v>
      </c>
      <c r="P194" s="252">
        <f>O194*H194</f>
        <v>5.9399999999999995</v>
      </c>
      <c r="Q194" s="252">
        <v>6.3899999999999998E-3</v>
      </c>
      <c r="R194" s="252">
        <f>Q194*H194</f>
        <v>4.6008E-2</v>
      </c>
      <c r="S194" s="252">
        <v>0</v>
      </c>
      <c r="T194" s="253">
        <f>S194*H194</f>
        <v>0</v>
      </c>
      <c r="U194" s="107"/>
      <c r="V194" s="107"/>
      <c r="W194" s="107"/>
      <c r="X194" s="107"/>
      <c r="Y194" s="107"/>
      <c r="Z194" s="107"/>
      <c r="AA194" s="107"/>
      <c r="AB194" s="107"/>
      <c r="AC194" s="107"/>
      <c r="AD194" s="107"/>
      <c r="AE194" s="107"/>
      <c r="AR194" s="254" t="s">
        <v>123</v>
      </c>
      <c r="AT194" s="254" t="s">
        <v>120</v>
      </c>
      <c r="AU194" s="254" t="s">
        <v>18</v>
      </c>
      <c r="AY194" s="89" t="s">
        <v>118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89" t="s">
        <v>85</v>
      </c>
      <c r="BK194" s="255">
        <f>ROUND(I194*H194,2)</f>
        <v>0</v>
      </c>
      <c r="BL194" s="89" t="s">
        <v>123</v>
      </c>
      <c r="BM194" s="254" t="s">
        <v>297</v>
      </c>
    </row>
    <row r="195" spans="1:65" s="260" customFormat="1" x14ac:dyDescent="0.2">
      <c r="B195" s="261"/>
      <c r="D195" s="262" t="s">
        <v>125</v>
      </c>
      <c r="E195" s="263" t="s">
        <v>1</v>
      </c>
      <c r="F195" s="264" t="s">
        <v>298</v>
      </c>
      <c r="H195" s="265">
        <v>7.2</v>
      </c>
      <c r="I195" s="179"/>
      <c r="L195" s="261"/>
      <c r="M195" s="266"/>
      <c r="N195" s="267"/>
      <c r="O195" s="267"/>
      <c r="P195" s="267"/>
      <c r="Q195" s="267"/>
      <c r="R195" s="267"/>
      <c r="S195" s="267"/>
      <c r="T195" s="268"/>
      <c r="AT195" s="263" t="s">
        <v>125</v>
      </c>
      <c r="AU195" s="263" t="s">
        <v>18</v>
      </c>
      <c r="AV195" s="260" t="s">
        <v>18</v>
      </c>
      <c r="AW195" s="260" t="s">
        <v>35</v>
      </c>
      <c r="AX195" s="260" t="s">
        <v>85</v>
      </c>
      <c r="AY195" s="263" t="s">
        <v>118</v>
      </c>
    </row>
    <row r="196" spans="1:65" s="233" customFormat="1" ht="22.9" customHeight="1" x14ac:dyDescent="0.2">
      <c r="B196" s="234"/>
      <c r="D196" s="235" t="s">
        <v>79</v>
      </c>
      <c r="E196" s="287" t="s">
        <v>141</v>
      </c>
      <c r="F196" s="287" t="s">
        <v>299</v>
      </c>
      <c r="I196" s="178"/>
      <c r="J196" s="288">
        <f>BK196</f>
        <v>0</v>
      </c>
      <c r="L196" s="234"/>
      <c r="M196" s="238"/>
      <c r="N196" s="239"/>
      <c r="O196" s="239"/>
      <c r="P196" s="240">
        <f>SUM(P197:P300)</f>
        <v>515.40189999999996</v>
      </c>
      <c r="Q196" s="239"/>
      <c r="R196" s="240">
        <f>SUM(R197:R300)</f>
        <v>13.3429091</v>
      </c>
      <c r="S196" s="239"/>
      <c r="T196" s="241">
        <f>SUM(T197:T300)</f>
        <v>6.3529</v>
      </c>
      <c r="AR196" s="235" t="s">
        <v>85</v>
      </c>
      <c r="AT196" s="242" t="s">
        <v>79</v>
      </c>
      <c r="AU196" s="242" t="s">
        <v>85</v>
      </c>
      <c r="AY196" s="235" t="s">
        <v>118</v>
      </c>
      <c r="BK196" s="243">
        <f>SUM(BK197:BK300)</f>
        <v>0</v>
      </c>
    </row>
    <row r="197" spans="1:65" s="112" customFormat="1" ht="21.75" customHeight="1" x14ac:dyDescent="0.2">
      <c r="A197" s="107"/>
      <c r="B197" s="108"/>
      <c r="C197" s="244" t="s">
        <v>168</v>
      </c>
      <c r="D197" s="244" t="s">
        <v>120</v>
      </c>
      <c r="E197" s="245" t="s">
        <v>300</v>
      </c>
      <c r="F197" s="246" t="s">
        <v>301</v>
      </c>
      <c r="G197" s="247" t="s">
        <v>127</v>
      </c>
      <c r="H197" s="248">
        <v>4.3</v>
      </c>
      <c r="I197" s="85"/>
      <c r="J197" s="249">
        <f>ROUND(I197*H197,2)</f>
        <v>0</v>
      </c>
      <c r="K197" s="246" t="s">
        <v>229</v>
      </c>
      <c r="L197" s="108"/>
      <c r="M197" s="250" t="s">
        <v>1</v>
      </c>
      <c r="N197" s="251" t="s">
        <v>45</v>
      </c>
      <c r="O197" s="252">
        <v>0.44600000000000001</v>
      </c>
      <c r="P197" s="252">
        <f>O197*H197</f>
        <v>1.9177999999999999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107"/>
      <c r="V197" s="107"/>
      <c r="W197" s="107"/>
      <c r="X197" s="107"/>
      <c r="Y197" s="107"/>
      <c r="Z197" s="107"/>
      <c r="AA197" s="107"/>
      <c r="AB197" s="107"/>
      <c r="AC197" s="107"/>
      <c r="AD197" s="107"/>
      <c r="AE197" s="107"/>
      <c r="AR197" s="254" t="s">
        <v>123</v>
      </c>
      <c r="AT197" s="254" t="s">
        <v>120</v>
      </c>
      <c r="AU197" s="254" t="s">
        <v>18</v>
      </c>
      <c r="AY197" s="89" t="s">
        <v>118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89" t="s">
        <v>85</v>
      </c>
      <c r="BK197" s="255">
        <f>ROUND(I197*H197,2)</f>
        <v>0</v>
      </c>
      <c r="BL197" s="89" t="s">
        <v>123</v>
      </c>
      <c r="BM197" s="254" t="s">
        <v>302</v>
      </c>
    </row>
    <row r="198" spans="1:65" s="112" customFormat="1" ht="16.5" customHeight="1" x14ac:dyDescent="0.2">
      <c r="A198" s="107"/>
      <c r="B198" s="108"/>
      <c r="C198" s="278" t="s">
        <v>169</v>
      </c>
      <c r="D198" s="278" t="s">
        <v>157</v>
      </c>
      <c r="E198" s="279" t="s">
        <v>303</v>
      </c>
      <c r="F198" s="280" t="s">
        <v>304</v>
      </c>
      <c r="G198" s="281" t="s">
        <v>127</v>
      </c>
      <c r="H198" s="282">
        <v>4.5149999999999997</v>
      </c>
      <c r="I198" s="86"/>
      <c r="J198" s="283">
        <f>ROUND(I198*H198,2)</f>
        <v>0</v>
      </c>
      <c r="K198" s="280" t="s">
        <v>122</v>
      </c>
      <c r="L198" s="284"/>
      <c r="M198" s="285" t="s">
        <v>1</v>
      </c>
      <c r="N198" s="286" t="s">
        <v>45</v>
      </c>
      <c r="O198" s="252">
        <v>0</v>
      </c>
      <c r="P198" s="252">
        <f>O198*H198</f>
        <v>0</v>
      </c>
      <c r="Q198" s="252">
        <v>1.4500000000000001E-2</v>
      </c>
      <c r="R198" s="252">
        <f>Q198*H198</f>
        <v>6.5467499999999998E-2</v>
      </c>
      <c r="S198" s="252">
        <v>0</v>
      </c>
      <c r="T198" s="253">
        <f>S198*H198</f>
        <v>0</v>
      </c>
      <c r="U198" s="107"/>
      <c r="V198" s="107"/>
      <c r="W198" s="107"/>
      <c r="X198" s="107"/>
      <c r="Y198" s="107"/>
      <c r="Z198" s="107"/>
      <c r="AA198" s="107"/>
      <c r="AB198" s="107"/>
      <c r="AC198" s="107"/>
      <c r="AD198" s="107"/>
      <c r="AE198" s="107"/>
      <c r="AR198" s="254" t="s">
        <v>141</v>
      </c>
      <c r="AT198" s="254" t="s">
        <v>157</v>
      </c>
      <c r="AU198" s="254" t="s">
        <v>18</v>
      </c>
      <c r="AY198" s="89" t="s">
        <v>118</v>
      </c>
      <c r="BE198" s="255">
        <f>IF(N198="základní",J198,0)</f>
        <v>0</v>
      </c>
      <c r="BF198" s="255">
        <f>IF(N198="snížená",J198,0)</f>
        <v>0</v>
      </c>
      <c r="BG198" s="255">
        <f>IF(N198="zákl. přenesená",J198,0)</f>
        <v>0</v>
      </c>
      <c r="BH198" s="255">
        <f>IF(N198="sníž. přenesená",J198,0)</f>
        <v>0</v>
      </c>
      <c r="BI198" s="255">
        <f>IF(N198="nulová",J198,0)</f>
        <v>0</v>
      </c>
      <c r="BJ198" s="89" t="s">
        <v>85</v>
      </c>
      <c r="BK198" s="255">
        <f>ROUND(I198*H198,2)</f>
        <v>0</v>
      </c>
      <c r="BL198" s="89" t="s">
        <v>123</v>
      </c>
      <c r="BM198" s="254" t="s">
        <v>305</v>
      </c>
    </row>
    <row r="199" spans="1:65" s="112" customFormat="1" ht="48.75" x14ac:dyDescent="0.2">
      <c r="A199" s="107"/>
      <c r="B199" s="108"/>
      <c r="C199" s="107"/>
      <c r="D199" s="262" t="s">
        <v>139</v>
      </c>
      <c r="E199" s="107"/>
      <c r="F199" s="269" t="s">
        <v>306</v>
      </c>
      <c r="G199" s="107"/>
      <c r="H199" s="107"/>
      <c r="I199" s="176"/>
      <c r="J199" s="107"/>
      <c r="K199" s="107"/>
      <c r="L199" s="108"/>
      <c r="M199" s="258"/>
      <c r="N199" s="259"/>
      <c r="O199" s="138"/>
      <c r="P199" s="138"/>
      <c r="Q199" s="138"/>
      <c r="R199" s="138"/>
      <c r="S199" s="138"/>
      <c r="T199" s="139"/>
      <c r="U199" s="107"/>
      <c r="V199" s="107"/>
      <c r="W199" s="107"/>
      <c r="X199" s="107"/>
      <c r="Y199" s="107"/>
      <c r="Z199" s="107"/>
      <c r="AA199" s="107"/>
      <c r="AB199" s="107"/>
      <c r="AC199" s="107"/>
      <c r="AD199" s="107"/>
      <c r="AE199" s="107"/>
      <c r="AT199" s="89" t="s">
        <v>139</v>
      </c>
      <c r="AU199" s="89" t="s">
        <v>18</v>
      </c>
    </row>
    <row r="200" spans="1:65" s="260" customFormat="1" x14ac:dyDescent="0.2">
      <c r="B200" s="261"/>
      <c r="D200" s="262" t="s">
        <v>125</v>
      </c>
      <c r="E200" s="263" t="s">
        <v>1</v>
      </c>
      <c r="F200" s="264" t="s">
        <v>307</v>
      </c>
      <c r="H200" s="265">
        <v>4.5149999999999997</v>
      </c>
      <c r="I200" s="179"/>
      <c r="L200" s="261"/>
      <c r="M200" s="266"/>
      <c r="N200" s="267"/>
      <c r="O200" s="267"/>
      <c r="P200" s="267"/>
      <c r="Q200" s="267"/>
      <c r="R200" s="267"/>
      <c r="S200" s="267"/>
      <c r="T200" s="268"/>
      <c r="AT200" s="263" t="s">
        <v>125</v>
      </c>
      <c r="AU200" s="263" t="s">
        <v>18</v>
      </c>
      <c r="AV200" s="260" t="s">
        <v>18</v>
      </c>
      <c r="AW200" s="260" t="s">
        <v>35</v>
      </c>
      <c r="AX200" s="260" t="s">
        <v>85</v>
      </c>
      <c r="AY200" s="263" t="s">
        <v>118</v>
      </c>
    </row>
    <row r="201" spans="1:65" s="112" customFormat="1" ht="21.75" customHeight="1" x14ac:dyDescent="0.2">
      <c r="A201" s="107"/>
      <c r="B201" s="108"/>
      <c r="C201" s="244" t="s">
        <v>170</v>
      </c>
      <c r="D201" s="244" t="s">
        <v>120</v>
      </c>
      <c r="E201" s="245" t="s">
        <v>308</v>
      </c>
      <c r="F201" s="246" t="s">
        <v>309</v>
      </c>
      <c r="G201" s="247" t="s">
        <v>127</v>
      </c>
      <c r="H201" s="248">
        <v>162.9</v>
      </c>
      <c r="I201" s="85"/>
      <c r="J201" s="249">
        <f>ROUND(I201*H201,2)</f>
        <v>0</v>
      </c>
      <c r="K201" s="246" t="s">
        <v>229</v>
      </c>
      <c r="L201" s="108"/>
      <c r="M201" s="250" t="s">
        <v>1</v>
      </c>
      <c r="N201" s="251" t="s">
        <v>45</v>
      </c>
      <c r="O201" s="252">
        <v>0.44800000000000001</v>
      </c>
      <c r="P201" s="252">
        <f>O201*H201</f>
        <v>72.979200000000006</v>
      </c>
      <c r="Q201" s="252">
        <v>0</v>
      </c>
      <c r="R201" s="252">
        <f>Q201*H201</f>
        <v>0</v>
      </c>
      <c r="S201" s="252">
        <v>0</v>
      </c>
      <c r="T201" s="253">
        <f>S201*H201</f>
        <v>0</v>
      </c>
      <c r="U201" s="107"/>
      <c r="V201" s="107"/>
      <c r="W201" s="107"/>
      <c r="X201" s="107"/>
      <c r="Y201" s="107"/>
      <c r="Z201" s="107"/>
      <c r="AA201" s="107"/>
      <c r="AB201" s="107"/>
      <c r="AC201" s="107"/>
      <c r="AD201" s="107"/>
      <c r="AE201" s="107"/>
      <c r="AR201" s="254" t="s">
        <v>123</v>
      </c>
      <c r="AT201" s="254" t="s">
        <v>120</v>
      </c>
      <c r="AU201" s="254" t="s">
        <v>18</v>
      </c>
      <c r="AY201" s="89" t="s">
        <v>118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89" t="s">
        <v>85</v>
      </c>
      <c r="BK201" s="255">
        <f>ROUND(I201*H201,2)</f>
        <v>0</v>
      </c>
      <c r="BL201" s="89" t="s">
        <v>123</v>
      </c>
      <c r="BM201" s="254" t="s">
        <v>310</v>
      </c>
    </row>
    <row r="202" spans="1:65" s="260" customFormat="1" x14ac:dyDescent="0.2">
      <c r="B202" s="261"/>
      <c r="D202" s="262" t="s">
        <v>125</v>
      </c>
      <c r="E202" s="263" t="s">
        <v>1</v>
      </c>
      <c r="F202" s="264" t="s">
        <v>311</v>
      </c>
      <c r="H202" s="265">
        <v>162.9</v>
      </c>
      <c r="I202" s="179"/>
      <c r="L202" s="261"/>
      <c r="M202" s="266"/>
      <c r="N202" s="267"/>
      <c r="O202" s="267"/>
      <c r="P202" s="267"/>
      <c r="Q202" s="267"/>
      <c r="R202" s="267"/>
      <c r="S202" s="267"/>
      <c r="T202" s="268"/>
      <c r="AT202" s="263" t="s">
        <v>125</v>
      </c>
      <c r="AU202" s="263" t="s">
        <v>18</v>
      </c>
      <c r="AV202" s="260" t="s">
        <v>18</v>
      </c>
      <c r="AW202" s="260" t="s">
        <v>35</v>
      </c>
      <c r="AX202" s="260" t="s">
        <v>85</v>
      </c>
      <c r="AY202" s="263" t="s">
        <v>118</v>
      </c>
    </row>
    <row r="203" spans="1:65" s="112" customFormat="1" ht="16.5" customHeight="1" x14ac:dyDescent="0.2">
      <c r="A203" s="107"/>
      <c r="B203" s="108"/>
      <c r="C203" s="278" t="s">
        <v>173</v>
      </c>
      <c r="D203" s="278" t="s">
        <v>157</v>
      </c>
      <c r="E203" s="279" t="s">
        <v>312</v>
      </c>
      <c r="F203" s="280" t="s">
        <v>313</v>
      </c>
      <c r="G203" s="281" t="s">
        <v>127</v>
      </c>
      <c r="H203" s="282">
        <v>152.88</v>
      </c>
      <c r="I203" s="86"/>
      <c r="J203" s="283">
        <f>ROUND(I203*H203,2)</f>
        <v>0</v>
      </c>
      <c r="K203" s="280" t="s">
        <v>122</v>
      </c>
      <c r="L203" s="284"/>
      <c r="M203" s="285" t="s">
        <v>1</v>
      </c>
      <c r="N203" s="286" t="s">
        <v>45</v>
      </c>
      <c r="O203" s="252">
        <v>0</v>
      </c>
      <c r="P203" s="252">
        <f>O203*H203</f>
        <v>0</v>
      </c>
      <c r="Q203" s="252">
        <v>1.77E-2</v>
      </c>
      <c r="R203" s="252">
        <f>Q203*H203</f>
        <v>2.7059760000000002</v>
      </c>
      <c r="S203" s="252">
        <v>0</v>
      </c>
      <c r="T203" s="253">
        <f>S203*H203</f>
        <v>0</v>
      </c>
      <c r="U203" s="107"/>
      <c r="V203" s="107"/>
      <c r="W203" s="107"/>
      <c r="X203" s="107"/>
      <c r="Y203" s="107"/>
      <c r="Z203" s="107"/>
      <c r="AA203" s="107"/>
      <c r="AB203" s="107"/>
      <c r="AC203" s="107"/>
      <c r="AD203" s="107"/>
      <c r="AE203" s="107"/>
      <c r="AR203" s="254" t="s">
        <v>141</v>
      </c>
      <c r="AT203" s="254" t="s">
        <v>157</v>
      </c>
      <c r="AU203" s="254" t="s">
        <v>18</v>
      </c>
      <c r="AY203" s="89" t="s">
        <v>118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89" t="s">
        <v>85</v>
      </c>
      <c r="BK203" s="255">
        <f>ROUND(I203*H203,2)</f>
        <v>0</v>
      </c>
      <c r="BL203" s="89" t="s">
        <v>123</v>
      </c>
      <c r="BM203" s="254" t="s">
        <v>314</v>
      </c>
    </row>
    <row r="204" spans="1:65" s="112" customFormat="1" ht="48.75" x14ac:dyDescent="0.2">
      <c r="A204" s="107"/>
      <c r="B204" s="108"/>
      <c r="C204" s="107"/>
      <c r="D204" s="262" t="s">
        <v>139</v>
      </c>
      <c r="E204" s="107"/>
      <c r="F204" s="269" t="s">
        <v>315</v>
      </c>
      <c r="G204" s="107"/>
      <c r="H204" s="107"/>
      <c r="I204" s="176"/>
      <c r="J204" s="107"/>
      <c r="K204" s="107"/>
      <c r="L204" s="108"/>
      <c r="M204" s="258"/>
      <c r="N204" s="259"/>
      <c r="O204" s="138"/>
      <c r="P204" s="138"/>
      <c r="Q204" s="138"/>
      <c r="R204" s="138"/>
      <c r="S204" s="138"/>
      <c r="T204" s="139"/>
      <c r="U204" s="107"/>
      <c r="V204" s="107"/>
      <c r="W204" s="107"/>
      <c r="X204" s="107"/>
      <c r="Y204" s="107"/>
      <c r="Z204" s="107"/>
      <c r="AA204" s="107"/>
      <c r="AB204" s="107"/>
      <c r="AC204" s="107"/>
      <c r="AD204" s="107"/>
      <c r="AE204" s="107"/>
      <c r="AT204" s="89" t="s">
        <v>139</v>
      </c>
      <c r="AU204" s="89" t="s">
        <v>18</v>
      </c>
    </row>
    <row r="205" spans="1:65" s="260" customFormat="1" x14ac:dyDescent="0.2">
      <c r="B205" s="261"/>
      <c r="D205" s="262" t="s">
        <v>125</v>
      </c>
      <c r="E205" s="263" t="s">
        <v>1</v>
      </c>
      <c r="F205" s="264" t="s">
        <v>316</v>
      </c>
      <c r="H205" s="265">
        <v>145.6</v>
      </c>
      <c r="I205" s="179"/>
      <c r="L205" s="261"/>
      <c r="M205" s="266"/>
      <c r="N205" s="267"/>
      <c r="O205" s="267"/>
      <c r="P205" s="267"/>
      <c r="Q205" s="267"/>
      <c r="R205" s="267"/>
      <c r="S205" s="267"/>
      <c r="T205" s="268"/>
      <c r="AT205" s="263" t="s">
        <v>125</v>
      </c>
      <c r="AU205" s="263" t="s">
        <v>18</v>
      </c>
      <c r="AV205" s="260" t="s">
        <v>18</v>
      </c>
      <c r="AW205" s="260" t="s">
        <v>35</v>
      </c>
      <c r="AX205" s="260" t="s">
        <v>80</v>
      </c>
      <c r="AY205" s="263" t="s">
        <v>118</v>
      </c>
    </row>
    <row r="206" spans="1:65" s="260" customFormat="1" x14ac:dyDescent="0.2">
      <c r="B206" s="261"/>
      <c r="D206" s="262" t="s">
        <v>125</v>
      </c>
      <c r="E206" s="263" t="s">
        <v>1</v>
      </c>
      <c r="F206" s="264" t="s">
        <v>317</v>
      </c>
      <c r="H206" s="265">
        <v>152.88</v>
      </c>
      <c r="I206" s="179"/>
      <c r="L206" s="261"/>
      <c r="M206" s="266"/>
      <c r="N206" s="267"/>
      <c r="O206" s="267"/>
      <c r="P206" s="267"/>
      <c r="Q206" s="267"/>
      <c r="R206" s="267"/>
      <c r="S206" s="267"/>
      <c r="T206" s="268"/>
      <c r="AT206" s="263" t="s">
        <v>125</v>
      </c>
      <c r="AU206" s="263" t="s">
        <v>18</v>
      </c>
      <c r="AV206" s="260" t="s">
        <v>18</v>
      </c>
      <c r="AW206" s="260" t="s">
        <v>35</v>
      </c>
      <c r="AX206" s="260" t="s">
        <v>85</v>
      </c>
      <c r="AY206" s="263" t="s">
        <v>118</v>
      </c>
    </row>
    <row r="207" spans="1:65" s="112" customFormat="1" ht="24.2" customHeight="1" x14ac:dyDescent="0.2">
      <c r="A207" s="107"/>
      <c r="B207" s="108"/>
      <c r="C207" s="244" t="s">
        <v>176</v>
      </c>
      <c r="D207" s="244" t="s">
        <v>120</v>
      </c>
      <c r="E207" s="245" t="s">
        <v>318</v>
      </c>
      <c r="F207" s="246" t="s">
        <v>319</v>
      </c>
      <c r="G207" s="247" t="s">
        <v>127</v>
      </c>
      <c r="H207" s="248">
        <v>6.9</v>
      </c>
      <c r="I207" s="85"/>
      <c r="J207" s="249">
        <f>ROUND(I207*H207,2)</f>
        <v>0</v>
      </c>
      <c r="K207" s="246" t="s">
        <v>229</v>
      </c>
      <c r="L207" s="108"/>
      <c r="M207" s="250" t="s">
        <v>1</v>
      </c>
      <c r="N207" s="251" t="s">
        <v>45</v>
      </c>
      <c r="O207" s="252">
        <v>0.17100000000000001</v>
      </c>
      <c r="P207" s="252">
        <f>O207*H207</f>
        <v>1.1799000000000002</v>
      </c>
      <c r="Q207" s="252">
        <v>0</v>
      </c>
      <c r="R207" s="252">
        <f>Q207*H207</f>
        <v>0</v>
      </c>
      <c r="S207" s="252">
        <v>0</v>
      </c>
      <c r="T207" s="253">
        <f>S207*H207</f>
        <v>0</v>
      </c>
      <c r="U207" s="107"/>
      <c r="V207" s="107"/>
      <c r="W207" s="107"/>
      <c r="X207" s="107"/>
      <c r="Y207" s="107"/>
      <c r="Z207" s="107"/>
      <c r="AA207" s="107"/>
      <c r="AB207" s="107"/>
      <c r="AC207" s="107"/>
      <c r="AD207" s="107"/>
      <c r="AE207" s="107"/>
      <c r="AR207" s="254" t="s">
        <v>123</v>
      </c>
      <c r="AT207" s="254" t="s">
        <v>120</v>
      </c>
      <c r="AU207" s="254" t="s">
        <v>18</v>
      </c>
      <c r="AY207" s="89" t="s">
        <v>118</v>
      </c>
      <c r="BE207" s="255">
        <f>IF(N207="základní",J207,0)</f>
        <v>0</v>
      </c>
      <c r="BF207" s="255">
        <f>IF(N207="snížená",J207,0)</f>
        <v>0</v>
      </c>
      <c r="BG207" s="255">
        <f>IF(N207="zákl. přenesená",J207,0)</f>
        <v>0</v>
      </c>
      <c r="BH207" s="255">
        <f>IF(N207="sníž. přenesená",J207,0)</f>
        <v>0</v>
      </c>
      <c r="BI207" s="255">
        <f>IF(N207="nulová",J207,0)</f>
        <v>0</v>
      </c>
      <c r="BJ207" s="89" t="s">
        <v>85</v>
      </c>
      <c r="BK207" s="255">
        <f>ROUND(I207*H207,2)</f>
        <v>0</v>
      </c>
      <c r="BL207" s="89" t="s">
        <v>123</v>
      </c>
      <c r="BM207" s="254" t="s">
        <v>320</v>
      </c>
    </row>
    <row r="208" spans="1:65" s="112" customFormat="1" ht="16.5" customHeight="1" x14ac:dyDescent="0.2">
      <c r="A208" s="107"/>
      <c r="B208" s="108"/>
      <c r="C208" s="278" t="s">
        <v>182</v>
      </c>
      <c r="D208" s="278" t="s">
        <v>157</v>
      </c>
      <c r="E208" s="279" t="s">
        <v>321</v>
      </c>
      <c r="F208" s="280" t="s">
        <v>322</v>
      </c>
      <c r="G208" s="281" t="s">
        <v>127</v>
      </c>
      <c r="H208" s="282">
        <v>7.2450000000000001</v>
      </c>
      <c r="I208" s="86"/>
      <c r="J208" s="283">
        <f>ROUND(I208*H208,2)</f>
        <v>0</v>
      </c>
      <c r="K208" s="280" t="s">
        <v>122</v>
      </c>
      <c r="L208" s="284"/>
      <c r="M208" s="285" t="s">
        <v>1</v>
      </c>
      <c r="N208" s="286" t="s">
        <v>45</v>
      </c>
      <c r="O208" s="252">
        <v>0</v>
      </c>
      <c r="P208" s="252">
        <f>O208*H208</f>
        <v>0</v>
      </c>
      <c r="Q208" s="252">
        <v>2.7999999999999998E-4</v>
      </c>
      <c r="R208" s="252">
        <f>Q208*H208</f>
        <v>2.0285999999999998E-3</v>
      </c>
      <c r="S208" s="252">
        <v>0</v>
      </c>
      <c r="T208" s="253">
        <f>S208*H208</f>
        <v>0</v>
      </c>
      <c r="U208" s="107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R208" s="254" t="s">
        <v>141</v>
      </c>
      <c r="AT208" s="254" t="s">
        <v>157</v>
      </c>
      <c r="AU208" s="254" t="s">
        <v>18</v>
      </c>
      <c r="AY208" s="89" t="s">
        <v>118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89" t="s">
        <v>85</v>
      </c>
      <c r="BK208" s="255">
        <f>ROUND(I208*H208,2)</f>
        <v>0</v>
      </c>
      <c r="BL208" s="89" t="s">
        <v>123</v>
      </c>
      <c r="BM208" s="254" t="s">
        <v>323</v>
      </c>
    </row>
    <row r="209" spans="1:65" s="112" customFormat="1" ht="29.25" x14ac:dyDescent="0.2">
      <c r="A209" s="107"/>
      <c r="B209" s="108"/>
      <c r="C209" s="107"/>
      <c r="D209" s="262" t="s">
        <v>139</v>
      </c>
      <c r="E209" s="107"/>
      <c r="F209" s="269" t="s">
        <v>324</v>
      </c>
      <c r="G209" s="107"/>
      <c r="H209" s="107"/>
      <c r="I209" s="176"/>
      <c r="J209" s="107"/>
      <c r="K209" s="107"/>
      <c r="L209" s="108"/>
      <c r="M209" s="258"/>
      <c r="N209" s="259"/>
      <c r="O209" s="138"/>
      <c r="P209" s="138"/>
      <c r="Q209" s="138"/>
      <c r="R209" s="138"/>
      <c r="S209" s="138"/>
      <c r="T209" s="139"/>
      <c r="U209" s="107"/>
      <c r="V209" s="107"/>
      <c r="W209" s="107"/>
      <c r="X209" s="107"/>
      <c r="Y209" s="107"/>
      <c r="Z209" s="107"/>
      <c r="AA209" s="107"/>
      <c r="AB209" s="107"/>
      <c r="AC209" s="107"/>
      <c r="AD209" s="107"/>
      <c r="AE209" s="107"/>
      <c r="AT209" s="89" t="s">
        <v>139</v>
      </c>
      <c r="AU209" s="89" t="s">
        <v>18</v>
      </c>
    </row>
    <row r="210" spans="1:65" s="260" customFormat="1" x14ac:dyDescent="0.2">
      <c r="B210" s="261"/>
      <c r="D210" s="262" t="s">
        <v>125</v>
      </c>
      <c r="E210" s="263" t="s">
        <v>1</v>
      </c>
      <c r="F210" s="264" t="s">
        <v>325</v>
      </c>
      <c r="H210" s="265">
        <v>7.2450000000000001</v>
      </c>
      <c r="I210" s="179"/>
      <c r="L210" s="261"/>
      <c r="M210" s="266"/>
      <c r="N210" s="267"/>
      <c r="O210" s="267"/>
      <c r="P210" s="267"/>
      <c r="Q210" s="267"/>
      <c r="R210" s="267"/>
      <c r="S210" s="267"/>
      <c r="T210" s="268"/>
      <c r="AT210" s="263" t="s">
        <v>125</v>
      </c>
      <c r="AU210" s="263" t="s">
        <v>18</v>
      </c>
      <c r="AV210" s="260" t="s">
        <v>18</v>
      </c>
      <c r="AW210" s="260" t="s">
        <v>35</v>
      </c>
      <c r="AX210" s="260" t="s">
        <v>85</v>
      </c>
      <c r="AY210" s="263" t="s">
        <v>118</v>
      </c>
    </row>
    <row r="211" spans="1:65" s="112" customFormat="1" ht="24.2" customHeight="1" x14ac:dyDescent="0.2">
      <c r="A211" s="107"/>
      <c r="B211" s="108"/>
      <c r="C211" s="244" t="s">
        <v>185</v>
      </c>
      <c r="D211" s="244" t="s">
        <v>120</v>
      </c>
      <c r="E211" s="245" t="s">
        <v>326</v>
      </c>
      <c r="F211" s="246" t="s">
        <v>327</v>
      </c>
      <c r="G211" s="247" t="s">
        <v>189</v>
      </c>
      <c r="H211" s="248">
        <v>1</v>
      </c>
      <c r="I211" s="85"/>
      <c r="J211" s="249">
        <f>ROUND(I211*H211,2)</f>
        <v>0</v>
      </c>
      <c r="K211" s="246" t="s">
        <v>229</v>
      </c>
      <c r="L211" s="108"/>
      <c r="M211" s="250" t="s">
        <v>1</v>
      </c>
      <c r="N211" s="251" t="s">
        <v>45</v>
      </c>
      <c r="O211" s="252">
        <v>4.3970000000000002</v>
      </c>
      <c r="P211" s="252">
        <f>O211*H211</f>
        <v>4.3970000000000002</v>
      </c>
      <c r="Q211" s="252">
        <v>0</v>
      </c>
      <c r="R211" s="252">
        <f>Q211*H211</f>
        <v>0</v>
      </c>
      <c r="S211" s="252">
        <v>0</v>
      </c>
      <c r="T211" s="253">
        <f>S211*H211</f>
        <v>0</v>
      </c>
      <c r="U211" s="107"/>
      <c r="V211" s="107"/>
      <c r="W211" s="107"/>
      <c r="X211" s="107"/>
      <c r="Y211" s="107"/>
      <c r="Z211" s="107"/>
      <c r="AA211" s="107"/>
      <c r="AB211" s="107"/>
      <c r="AC211" s="107"/>
      <c r="AD211" s="107"/>
      <c r="AE211" s="107"/>
      <c r="AR211" s="254" t="s">
        <v>123</v>
      </c>
      <c r="AT211" s="254" t="s">
        <v>120</v>
      </c>
      <c r="AU211" s="254" t="s">
        <v>18</v>
      </c>
      <c r="AY211" s="89" t="s">
        <v>118</v>
      </c>
      <c r="BE211" s="255">
        <f>IF(N211="základní",J211,0)</f>
        <v>0</v>
      </c>
      <c r="BF211" s="255">
        <f>IF(N211="snížená",J211,0)</f>
        <v>0</v>
      </c>
      <c r="BG211" s="255">
        <f>IF(N211="zákl. přenesená",J211,0)</f>
        <v>0</v>
      </c>
      <c r="BH211" s="255">
        <f>IF(N211="sníž. přenesená",J211,0)</f>
        <v>0</v>
      </c>
      <c r="BI211" s="255">
        <f>IF(N211="nulová",J211,0)</f>
        <v>0</v>
      </c>
      <c r="BJ211" s="89" t="s">
        <v>85</v>
      </c>
      <c r="BK211" s="255">
        <f>ROUND(I211*H211,2)</f>
        <v>0</v>
      </c>
      <c r="BL211" s="89" t="s">
        <v>123</v>
      </c>
      <c r="BM211" s="254" t="s">
        <v>328</v>
      </c>
    </row>
    <row r="212" spans="1:65" s="112" customFormat="1" ht="16.5" customHeight="1" x14ac:dyDescent="0.2">
      <c r="A212" s="107"/>
      <c r="B212" s="108"/>
      <c r="C212" s="278" t="s">
        <v>186</v>
      </c>
      <c r="D212" s="278" t="s">
        <v>157</v>
      </c>
      <c r="E212" s="279" t="s">
        <v>329</v>
      </c>
      <c r="F212" s="280" t="s">
        <v>330</v>
      </c>
      <c r="G212" s="281" t="s">
        <v>189</v>
      </c>
      <c r="H212" s="282">
        <v>1</v>
      </c>
      <c r="I212" s="86"/>
      <c r="J212" s="283">
        <f>ROUND(I212*H212,2)</f>
        <v>0</v>
      </c>
      <c r="K212" s="280" t="s">
        <v>229</v>
      </c>
      <c r="L212" s="284"/>
      <c r="M212" s="285" t="s">
        <v>1</v>
      </c>
      <c r="N212" s="286" t="s">
        <v>45</v>
      </c>
      <c r="O212" s="252">
        <v>0</v>
      </c>
      <c r="P212" s="252">
        <f>O212*H212</f>
        <v>0</v>
      </c>
      <c r="Q212" s="252">
        <v>5.74E-2</v>
      </c>
      <c r="R212" s="252">
        <f>Q212*H212</f>
        <v>5.74E-2</v>
      </c>
      <c r="S212" s="252">
        <v>0</v>
      </c>
      <c r="T212" s="253">
        <f>S212*H212</f>
        <v>0</v>
      </c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  <c r="AR212" s="254" t="s">
        <v>141</v>
      </c>
      <c r="AT212" s="254" t="s">
        <v>157</v>
      </c>
      <c r="AU212" s="254" t="s">
        <v>18</v>
      </c>
      <c r="AY212" s="89" t="s">
        <v>118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89" t="s">
        <v>85</v>
      </c>
      <c r="BK212" s="255">
        <f>ROUND(I212*H212,2)</f>
        <v>0</v>
      </c>
      <c r="BL212" s="89" t="s">
        <v>123</v>
      </c>
      <c r="BM212" s="254" t="s">
        <v>331</v>
      </c>
    </row>
    <row r="213" spans="1:65" s="112" customFormat="1" ht="19.5" x14ac:dyDescent="0.2">
      <c r="A213" s="107"/>
      <c r="B213" s="108"/>
      <c r="C213" s="107"/>
      <c r="D213" s="262" t="s">
        <v>139</v>
      </c>
      <c r="E213" s="107"/>
      <c r="F213" s="269" t="s">
        <v>332</v>
      </c>
      <c r="G213" s="107"/>
      <c r="H213" s="107"/>
      <c r="I213" s="176"/>
      <c r="J213" s="107"/>
      <c r="K213" s="107"/>
      <c r="L213" s="108"/>
      <c r="M213" s="258"/>
      <c r="N213" s="259"/>
      <c r="O213" s="138"/>
      <c r="P213" s="138"/>
      <c r="Q213" s="138"/>
      <c r="R213" s="138"/>
      <c r="S213" s="138"/>
      <c r="T213" s="139"/>
      <c r="U213" s="107"/>
      <c r="V213" s="107"/>
      <c r="W213" s="107"/>
      <c r="X213" s="107"/>
      <c r="Y213" s="107"/>
      <c r="Z213" s="107"/>
      <c r="AA213" s="107"/>
      <c r="AB213" s="107"/>
      <c r="AC213" s="107"/>
      <c r="AD213" s="107"/>
      <c r="AE213" s="107"/>
      <c r="AT213" s="89" t="s">
        <v>139</v>
      </c>
      <c r="AU213" s="89" t="s">
        <v>18</v>
      </c>
    </row>
    <row r="214" spans="1:65" s="112" customFormat="1" ht="24.2" customHeight="1" x14ac:dyDescent="0.2">
      <c r="A214" s="107"/>
      <c r="B214" s="108"/>
      <c r="C214" s="244" t="s">
        <v>190</v>
      </c>
      <c r="D214" s="244" t="s">
        <v>120</v>
      </c>
      <c r="E214" s="245" t="s">
        <v>333</v>
      </c>
      <c r="F214" s="246" t="s">
        <v>334</v>
      </c>
      <c r="G214" s="247" t="s">
        <v>189</v>
      </c>
      <c r="H214" s="248">
        <v>13</v>
      </c>
      <c r="I214" s="85"/>
      <c r="J214" s="249">
        <f>ROUND(I214*H214,2)</f>
        <v>0</v>
      </c>
      <c r="K214" s="246" t="s">
        <v>229</v>
      </c>
      <c r="L214" s="108"/>
      <c r="M214" s="250" t="s">
        <v>1</v>
      </c>
      <c r="N214" s="251" t="s">
        <v>45</v>
      </c>
      <c r="O214" s="252">
        <v>0.85599999999999998</v>
      </c>
      <c r="P214" s="252">
        <f>O214*H214</f>
        <v>11.128</v>
      </c>
      <c r="Q214" s="252">
        <v>1.67E-3</v>
      </c>
      <c r="R214" s="252">
        <f>Q214*H214</f>
        <v>2.171E-2</v>
      </c>
      <c r="S214" s="252">
        <v>0</v>
      </c>
      <c r="T214" s="253">
        <f>S214*H214</f>
        <v>0</v>
      </c>
      <c r="U214" s="107"/>
      <c r="V214" s="107"/>
      <c r="W214" s="107"/>
      <c r="X214" s="107"/>
      <c r="Y214" s="107"/>
      <c r="Z214" s="107"/>
      <c r="AA214" s="107"/>
      <c r="AB214" s="107"/>
      <c r="AC214" s="107"/>
      <c r="AD214" s="107"/>
      <c r="AE214" s="107"/>
      <c r="AR214" s="254" t="s">
        <v>123</v>
      </c>
      <c r="AT214" s="254" t="s">
        <v>120</v>
      </c>
      <c r="AU214" s="254" t="s">
        <v>18</v>
      </c>
      <c r="AY214" s="89" t="s">
        <v>118</v>
      </c>
      <c r="BE214" s="255">
        <f>IF(N214="základní",J214,0)</f>
        <v>0</v>
      </c>
      <c r="BF214" s="255">
        <f>IF(N214="snížená",J214,0)</f>
        <v>0</v>
      </c>
      <c r="BG214" s="255">
        <f>IF(N214="zákl. přenesená",J214,0)</f>
        <v>0</v>
      </c>
      <c r="BH214" s="255">
        <f>IF(N214="sníž. přenesená",J214,0)</f>
        <v>0</v>
      </c>
      <c r="BI214" s="255">
        <f>IF(N214="nulová",J214,0)</f>
        <v>0</v>
      </c>
      <c r="BJ214" s="89" t="s">
        <v>85</v>
      </c>
      <c r="BK214" s="255">
        <f>ROUND(I214*H214,2)</f>
        <v>0</v>
      </c>
      <c r="BL214" s="89" t="s">
        <v>123</v>
      </c>
      <c r="BM214" s="254" t="s">
        <v>335</v>
      </c>
    </row>
    <row r="215" spans="1:65" s="112" customFormat="1" ht="16.5" customHeight="1" x14ac:dyDescent="0.2">
      <c r="A215" s="107"/>
      <c r="B215" s="108"/>
      <c r="C215" s="278" t="s">
        <v>191</v>
      </c>
      <c r="D215" s="278" t="s">
        <v>157</v>
      </c>
      <c r="E215" s="279" t="s">
        <v>336</v>
      </c>
      <c r="F215" s="280" t="s">
        <v>337</v>
      </c>
      <c r="G215" s="281" t="s">
        <v>189</v>
      </c>
      <c r="H215" s="282">
        <v>2</v>
      </c>
      <c r="I215" s="86"/>
      <c r="J215" s="283">
        <f>ROUND(I215*H215,2)</f>
        <v>0</v>
      </c>
      <c r="K215" s="280" t="s">
        <v>229</v>
      </c>
      <c r="L215" s="284"/>
      <c r="M215" s="285" t="s">
        <v>1</v>
      </c>
      <c r="N215" s="286" t="s">
        <v>45</v>
      </c>
      <c r="O215" s="252">
        <v>0</v>
      </c>
      <c r="P215" s="252">
        <f>O215*H215</f>
        <v>0</v>
      </c>
      <c r="Q215" s="252">
        <v>5.0000000000000001E-3</v>
      </c>
      <c r="R215" s="252">
        <f>Q215*H215</f>
        <v>0.01</v>
      </c>
      <c r="S215" s="252">
        <v>0</v>
      </c>
      <c r="T215" s="253">
        <f>S215*H215</f>
        <v>0</v>
      </c>
      <c r="U215" s="107"/>
      <c r="V215" s="107"/>
      <c r="W215" s="107"/>
      <c r="X215" s="107"/>
      <c r="Y215" s="107"/>
      <c r="Z215" s="107"/>
      <c r="AA215" s="107"/>
      <c r="AB215" s="107"/>
      <c r="AC215" s="107"/>
      <c r="AD215" s="107"/>
      <c r="AE215" s="107"/>
      <c r="AR215" s="254" t="s">
        <v>141</v>
      </c>
      <c r="AT215" s="254" t="s">
        <v>157</v>
      </c>
      <c r="AU215" s="254" t="s">
        <v>18</v>
      </c>
      <c r="AY215" s="89" t="s">
        <v>118</v>
      </c>
      <c r="BE215" s="255">
        <f>IF(N215="základní",J215,0)</f>
        <v>0</v>
      </c>
      <c r="BF215" s="255">
        <f>IF(N215="snížená",J215,0)</f>
        <v>0</v>
      </c>
      <c r="BG215" s="255">
        <f>IF(N215="zákl. přenesená",J215,0)</f>
        <v>0</v>
      </c>
      <c r="BH215" s="255">
        <f>IF(N215="sníž. přenesená",J215,0)</f>
        <v>0</v>
      </c>
      <c r="BI215" s="255">
        <f>IF(N215="nulová",J215,0)</f>
        <v>0</v>
      </c>
      <c r="BJ215" s="89" t="s">
        <v>85</v>
      </c>
      <c r="BK215" s="255">
        <f>ROUND(I215*H215,2)</f>
        <v>0</v>
      </c>
      <c r="BL215" s="89" t="s">
        <v>123</v>
      </c>
      <c r="BM215" s="254" t="s">
        <v>338</v>
      </c>
    </row>
    <row r="216" spans="1:65" s="112" customFormat="1" ht="29.25" x14ac:dyDescent="0.2">
      <c r="A216" s="107"/>
      <c r="B216" s="108"/>
      <c r="C216" s="107"/>
      <c r="D216" s="262" t="s">
        <v>139</v>
      </c>
      <c r="E216" s="107"/>
      <c r="F216" s="269" t="s">
        <v>339</v>
      </c>
      <c r="G216" s="107"/>
      <c r="H216" s="107"/>
      <c r="I216" s="176"/>
      <c r="J216" s="107"/>
      <c r="K216" s="107"/>
      <c r="L216" s="108"/>
      <c r="M216" s="258"/>
      <c r="N216" s="259"/>
      <c r="O216" s="138"/>
      <c r="P216" s="138"/>
      <c r="Q216" s="138"/>
      <c r="R216" s="138"/>
      <c r="S216" s="138"/>
      <c r="T216" s="139"/>
      <c r="U216" s="107"/>
      <c r="V216" s="107"/>
      <c r="W216" s="107"/>
      <c r="X216" s="107"/>
      <c r="Y216" s="107"/>
      <c r="Z216" s="107"/>
      <c r="AA216" s="107"/>
      <c r="AB216" s="107"/>
      <c r="AC216" s="107"/>
      <c r="AD216" s="107"/>
      <c r="AE216" s="107"/>
      <c r="AT216" s="89" t="s">
        <v>139</v>
      </c>
      <c r="AU216" s="89" t="s">
        <v>18</v>
      </c>
    </row>
    <row r="217" spans="1:65" s="112" customFormat="1" ht="16.5" customHeight="1" x14ac:dyDescent="0.2">
      <c r="A217" s="107"/>
      <c r="B217" s="108"/>
      <c r="C217" s="278" t="s">
        <v>192</v>
      </c>
      <c r="D217" s="278" t="s">
        <v>157</v>
      </c>
      <c r="E217" s="279" t="s">
        <v>340</v>
      </c>
      <c r="F217" s="280" t="s">
        <v>341</v>
      </c>
      <c r="G217" s="281" t="s">
        <v>189</v>
      </c>
      <c r="H217" s="282">
        <v>7</v>
      </c>
      <c r="I217" s="86"/>
      <c r="J217" s="283">
        <f>ROUND(I217*H217,2)</f>
        <v>0</v>
      </c>
      <c r="K217" s="280" t="s">
        <v>122</v>
      </c>
      <c r="L217" s="284"/>
      <c r="M217" s="285" t="s">
        <v>1</v>
      </c>
      <c r="N217" s="286" t="s">
        <v>45</v>
      </c>
      <c r="O217" s="252">
        <v>0</v>
      </c>
      <c r="P217" s="252">
        <f>O217*H217</f>
        <v>0</v>
      </c>
      <c r="Q217" s="252">
        <v>8.8000000000000005E-3</v>
      </c>
      <c r="R217" s="252">
        <f>Q217*H217</f>
        <v>6.1600000000000002E-2</v>
      </c>
      <c r="S217" s="252">
        <v>0</v>
      </c>
      <c r="T217" s="253">
        <f>S217*H217</f>
        <v>0</v>
      </c>
      <c r="U217" s="107"/>
      <c r="V217" s="107"/>
      <c r="W217" s="107"/>
      <c r="X217" s="107"/>
      <c r="Y217" s="107"/>
      <c r="Z217" s="107"/>
      <c r="AA217" s="107"/>
      <c r="AB217" s="107"/>
      <c r="AC217" s="107"/>
      <c r="AD217" s="107"/>
      <c r="AE217" s="107"/>
      <c r="AR217" s="254" t="s">
        <v>141</v>
      </c>
      <c r="AT217" s="254" t="s">
        <v>157</v>
      </c>
      <c r="AU217" s="254" t="s">
        <v>18</v>
      </c>
      <c r="AY217" s="89" t="s">
        <v>118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89" t="s">
        <v>85</v>
      </c>
      <c r="BK217" s="255">
        <f>ROUND(I217*H217,2)</f>
        <v>0</v>
      </c>
      <c r="BL217" s="89" t="s">
        <v>123</v>
      </c>
      <c r="BM217" s="254" t="s">
        <v>342</v>
      </c>
    </row>
    <row r="218" spans="1:65" s="112" customFormat="1" ht="16.5" customHeight="1" x14ac:dyDescent="0.2">
      <c r="A218" s="107"/>
      <c r="B218" s="108"/>
      <c r="C218" s="278" t="s">
        <v>195</v>
      </c>
      <c r="D218" s="278" t="s">
        <v>157</v>
      </c>
      <c r="E218" s="279" t="s">
        <v>343</v>
      </c>
      <c r="F218" s="280" t="s">
        <v>344</v>
      </c>
      <c r="G218" s="281" t="s">
        <v>189</v>
      </c>
      <c r="H218" s="282">
        <v>1</v>
      </c>
      <c r="I218" s="86"/>
      <c r="J218" s="283">
        <f>ROUND(I218*H218,2)</f>
        <v>0</v>
      </c>
      <c r="K218" s="280" t="s">
        <v>1</v>
      </c>
      <c r="L218" s="284"/>
      <c r="M218" s="285" t="s">
        <v>1</v>
      </c>
      <c r="N218" s="286" t="s">
        <v>45</v>
      </c>
      <c r="O218" s="252">
        <v>0</v>
      </c>
      <c r="P218" s="252">
        <f>O218*H218</f>
        <v>0</v>
      </c>
      <c r="Q218" s="252">
        <v>8.8000000000000005E-3</v>
      </c>
      <c r="R218" s="252">
        <f>Q218*H218</f>
        <v>8.8000000000000005E-3</v>
      </c>
      <c r="S218" s="252">
        <v>0</v>
      </c>
      <c r="T218" s="253">
        <f>S218*H218</f>
        <v>0</v>
      </c>
      <c r="U218" s="107"/>
      <c r="V218" s="107"/>
      <c r="W218" s="107"/>
      <c r="X218" s="107"/>
      <c r="Y218" s="107"/>
      <c r="Z218" s="107"/>
      <c r="AA218" s="107"/>
      <c r="AB218" s="107"/>
      <c r="AC218" s="107"/>
      <c r="AD218" s="107"/>
      <c r="AE218" s="107"/>
      <c r="AR218" s="254" t="s">
        <v>141</v>
      </c>
      <c r="AT218" s="254" t="s">
        <v>157</v>
      </c>
      <c r="AU218" s="254" t="s">
        <v>18</v>
      </c>
      <c r="AY218" s="89" t="s">
        <v>118</v>
      </c>
      <c r="BE218" s="255">
        <f>IF(N218="základní",J218,0)</f>
        <v>0</v>
      </c>
      <c r="BF218" s="255">
        <f>IF(N218="snížená",J218,0)</f>
        <v>0</v>
      </c>
      <c r="BG218" s="255">
        <f>IF(N218="zákl. přenesená",J218,0)</f>
        <v>0</v>
      </c>
      <c r="BH218" s="255">
        <f>IF(N218="sníž. přenesená",J218,0)</f>
        <v>0</v>
      </c>
      <c r="BI218" s="255">
        <f>IF(N218="nulová",J218,0)</f>
        <v>0</v>
      </c>
      <c r="BJ218" s="89" t="s">
        <v>85</v>
      </c>
      <c r="BK218" s="255">
        <f>ROUND(I218*H218,2)</f>
        <v>0</v>
      </c>
      <c r="BL218" s="89" t="s">
        <v>123</v>
      </c>
      <c r="BM218" s="254" t="s">
        <v>345</v>
      </c>
    </row>
    <row r="219" spans="1:65" s="112" customFormat="1" ht="16.5" customHeight="1" x14ac:dyDescent="0.2">
      <c r="A219" s="107"/>
      <c r="B219" s="108"/>
      <c r="C219" s="278" t="s">
        <v>199</v>
      </c>
      <c r="D219" s="278" t="s">
        <v>157</v>
      </c>
      <c r="E219" s="279" t="s">
        <v>346</v>
      </c>
      <c r="F219" s="280" t="s">
        <v>347</v>
      </c>
      <c r="G219" s="281" t="s">
        <v>189</v>
      </c>
      <c r="H219" s="282">
        <v>1</v>
      </c>
      <c r="I219" s="86"/>
      <c r="J219" s="283">
        <f>ROUND(I219*H219,2)</f>
        <v>0</v>
      </c>
      <c r="K219" s="280" t="s">
        <v>122</v>
      </c>
      <c r="L219" s="284"/>
      <c r="M219" s="285" t="s">
        <v>1</v>
      </c>
      <c r="N219" s="286" t="s">
        <v>45</v>
      </c>
      <c r="O219" s="252">
        <v>0</v>
      </c>
      <c r="P219" s="252">
        <f>O219*H219</f>
        <v>0</v>
      </c>
      <c r="Q219" s="252">
        <v>1.01E-2</v>
      </c>
      <c r="R219" s="252">
        <f>Q219*H219</f>
        <v>1.01E-2</v>
      </c>
      <c r="S219" s="252">
        <v>0</v>
      </c>
      <c r="T219" s="253">
        <f>S219*H219</f>
        <v>0</v>
      </c>
      <c r="U219" s="107"/>
      <c r="V219" s="107"/>
      <c r="W219" s="107"/>
      <c r="X219" s="107"/>
      <c r="Y219" s="107"/>
      <c r="Z219" s="107"/>
      <c r="AA219" s="107"/>
      <c r="AB219" s="107"/>
      <c r="AC219" s="107"/>
      <c r="AD219" s="107"/>
      <c r="AE219" s="107"/>
      <c r="AR219" s="254" t="s">
        <v>141</v>
      </c>
      <c r="AT219" s="254" t="s">
        <v>157</v>
      </c>
      <c r="AU219" s="254" t="s">
        <v>18</v>
      </c>
      <c r="AY219" s="89" t="s">
        <v>118</v>
      </c>
      <c r="BE219" s="255">
        <f>IF(N219="základní",J219,0)</f>
        <v>0</v>
      </c>
      <c r="BF219" s="255">
        <f>IF(N219="snížená",J219,0)</f>
        <v>0</v>
      </c>
      <c r="BG219" s="255">
        <f>IF(N219="zákl. přenesená",J219,0)</f>
        <v>0</v>
      </c>
      <c r="BH219" s="255">
        <f>IF(N219="sníž. přenesená",J219,0)</f>
        <v>0</v>
      </c>
      <c r="BI219" s="255">
        <f>IF(N219="nulová",J219,0)</f>
        <v>0</v>
      </c>
      <c r="BJ219" s="89" t="s">
        <v>85</v>
      </c>
      <c r="BK219" s="255">
        <f>ROUND(I219*H219,2)</f>
        <v>0</v>
      </c>
      <c r="BL219" s="89" t="s">
        <v>123</v>
      </c>
      <c r="BM219" s="254" t="s">
        <v>348</v>
      </c>
    </row>
    <row r="220" spans="1:65" s="112" customFormat="1" ht="19.5" x14ac:dyDescent="0.2">
      <c r="A220" s="107"/>
      <c r="B220" s="108"/>
      <c r="C220" s="107"/>
      <c r="D220" s="262" t="s">
        <v>139</v>
      </c>
      <c r="E220" s="107"/>
      <c r="F220" s="269" t="s">
        <v>349</v>
      </c>
      <c r="G220" s="107"/>
      <c r="H220" s="107"/>
      <c r="I220" s="176"/>
      <c r="J220" s="107"/>
      <c r="K220" s="107"/>
      <c r="L220" s="108"/>
      <c r="M220" s="258"/>
      <c r="N220" s="259"/>
      <c r="O220" s="138"/>
      <c r="P220" s="138"/>
      <c r="Q220" s="138"/>
      <c r="R220" s="138"/>
      <c r="S220" s="138"/>
      <c r="T220" s="139"/>
      <c r="U220" s="107"/>
      <c r="V220" s="107"/>
      <c r="W220" s="107"/>
      <c r="X220" s="107"/>
      <c r="Y220" s="107"/>
      <c r="Z220" s="107"/>
      <c r="AA220" s="107"/>
      <c r="AB220" s="107"/>
      <c r="AC220" s="107"/>
      <c r="AD220" s="107"/>
      <c r="AE220" s="107"/>
      <c r="AT220" s="89" t="s">
        <v>139</v>
      </c>
      <c r="AU220" s="89" t="s">
        <v>18</v>
      </c>
    </row>
    <row r="221" spans="1:65" s="112" customFormat="1" ht="16.5" customHeight="1" x14ac:dyDescent="0.2">
      <c r="A221" s="107"/>
      <c r="B221" s="108"/>
      <c r="C221" s="278" t="s">
        <v>200</v>
      </c>
      <c r="D221" s="278" t="s">
        <v>157</v>
      </c>
      <c r="E221" s="279" t="s">
        <v>346</v>
      </c>
      <c r="F221" s="280" t="s">
        <v>347</v>
      </c>
      <c r="G221" s="281" t="s">
        <v>189</v>
      </c>
      <c r="H221" s="282">
        <v>1</v>
      </c>
      <c r="I221" s="86"/>
      <c r="J221" s="283">
        <f>ROUND(I221*H221,2)</f>
        <v>0</v>
      </c>
      <c r="K221" s="280" t="s">
        <v>122</v>
      </c>
      <c r="L221" s="284"/>
      <c r="M221" s="285" t="s">
        <v>1</v>
      </c>
      <c r="N221" s="286" t="s">
        <v>45</v>
      </c>
      <c r="O221" s="252">
        <v>0</v>
      </c>
      <c r="P221" s="252">
        <f>O221*H221</f>
        <v>0</v>
      </c>
      <c r="Q221" s="252">
        <v>1.01E-2</v>
      </c>
      <c r="R221" s="252">
        <f>Q221*H221</f>
        <v>1.01E-2</v>
      </c>
      <c r="S221" s="252">
        <v>0</v>
      </c>
      <c r="T221" s="253">
        <f>S221*H221</f>
        <v>0</v>
      </c>
      <c r="U221" s="107"/>
      <c r="V221" s="107"/>
      <c r="W221" s="107"/>
      <c r="X221" s="107"/>
      <c r="Y221" s="107"/>
      <c r="Z221" s="107"/>
      <c r="AA221" s="107"/>
      <c r="AB221" s="107"/>
      <c r="AC221" s="107"/>
      <c r="AD221" s="107"/>
      <c r="AE221" s="107"/>
      <c r="AR221" s="254" t="s">
        <v>141</v>
      </c>
      <c r="AT221" s="254" t="s">
        <v>157</v>
      </c>
      <c r="AU221" s="254" t="s">
        <v>18</v>
      </c>
      <c r="AY221" s="89" t="s">
        <v>118</v>
      </c>
      <c r="BE221" s="255">
        <f>IF(N221="základní",J221,0)</f>
        <v>0</v>
      </c>
      <c r="BF221" s="255">
        <f>IF(N221="snížená",J221,0)</f>
        <v>0</v>
      </c>
      <c r="BG221" s="255">
        <f>IF(N221="zákl. přenesená",J221,0)</f>
        <v>0</v>
      </c>
      <c r="BH221" s="255">
        <f>IF(N221="sníž. přenesená",J221,0)</f>
        <v>0</v>
      </c>
      <c r="BI221" s="255">
        <f>IF(N221="nulová",J221,0)</f>
        <v>0</v>
      </c>
      <c r="BJ221" s="89" t="s">
        <v>85</v>
      </c>
      <c r="BK221" s="255">
        <f>ROUND(I221*H221,2)</f>
        <v>0</v>
      </c>
      <c r="BL221" s="89" t="s">
        <v>123</v>
      </c>
      <c r="BM221" s="254" t="s">
        <v>350</v>
      </c>
    </row>
    <row r="222" spans="1:65" s="112" customFormat="1" ht="19.5" x14ac:dyDescent="0.2">
      <c r="A222" s="107"/>
      <c r="B222" s="108"/>
      <c r="C222" s="107"/>
      <c r="D222" s="262" t="s">
        <v>139</v>
      </c>
      <c r="E222" s="107"/>
      <c r="F222" s="269" t="s">
        <v>351</v>
      </c>
      <c r="G222" s="107"/>
      <c r="H222" s="107"/>
      <c r="I222" s="176"/>
      <c r="J222" s="107"/>
      <c r="K222" s="107"/>
      <c r="L222" s="108"/>
      <c r="M222" s="258"/>
      <c r="N222" s="259"/>
      <c r="O222" s="138"/>
      <c r="P222" s="138"/>
      <c r="Q222" s="138"/>
      <c r="R222" s="138"/>
      <c r="S222" s="138"/>
      <c r="T222" s="139"/>
      <c r="U222" s="107"/>
      <c r="V222" s="107"/>
      <c r="W222" s="107"/>
      <c r="X222" s="107"/>
      <c r="Y222" s="107"/>
      <c r="Z222" s="107"/>
      <c r="AA222" s="107"/>
      <c r="AB222" s="107"/>
      <c r="AC222" s="107"/>
      <c r="AD222" s="107"/>
      <c r="AE222" s="107"/>
      <c r="AT222" s="89" t="s">
        <v>139</v>
      </c>
      <c r="AU222" s="89" t="s">
        <v>18</v>
      </c>
    </row>
    <row r="223" spans="1:65" s="112" customFormat="1" ht="16.5" customHeight="1" x14ac:dyDescent="0.2">
      <c r="A223" s="107"/>
      <c r="B223" s="108"/>
      <c r="C223" s="278" t="s">
        <v>352</v>
      </c>
      <c r="D223" s="278" t="s">
        <v>157</v>
      </c>
      <c r="E223" s="279" t="s">
        <v>353</v>
      </c>
      <c r="F223" s="280" t="s">
        <v>354</v>
      </c>
      <c r="G223" s="281" t="s">
        <v>189</v>
      </c>
      <c r="H223" s="282">
        <v>1</v>
      </c>
      <c r="I223" s="86"/>
      <c r="J223" s="283">
        <f>ROUND(I223*H223,2)</f>
        <v>0</v>
      </c>
      <c r="K223" s="280" t="s">
        <v>1</v>
      </c>
      <c r="L223" s="284"/>
      <c r="M223" s="285" t="s">
        <v>1</v>
      </c>
      <c r="N223" s="286" t="s">
        <v>45</v>
      </c>
      <c r="O223" s="252">
        <v>0</v>
      </c>
      <c r="P223" s="252">
        <f>O223*H223</f>
        <v>0</v>
      </c>
      <c r="Q223" s="252">
        <v>1.0500000000000001E-2</v>
      </c>
      <c r="R223" s="252">
        <f>Q223*H223</f>
        <v>1.0500000000000001E-2</v>
      </c>
      <c r="S223" s="252">
        <v>0</v>
      </c>
      <c r="T223" s="253">
        <f>S223*H223</f>
        <v>0</v>
      </c>
      <c r="U223" s="107"/>
      <c r="V223" s="107"/>
      <c r="W223" s="107"/>
      <c r="X223" s="107"/>
      <c r="Y223" s="107"/>
      <c r="Z223" s="107"/>
      <c r="AA223" s="107"/>
      <c r="AB223" s="107"/>
      <c r="AC223" s="107"/>
      <c r="AD223" s="107"/>
      <c r="AE223" s="107"/>
      <c r="AR223" s="254" t="s">
        <v>141</v>
      </c>
      <c r="AT223" s="254" t="s">
        <v>157</v>
      </c>
      <c r="AU223" s="254" t="s">
        <v>18</v>
      </c>
      <c r="AY223" s="89" t="s">
        <v>118</v>
      </c>
      <c r="BE223" s="255">
        <f>IF(N223="základní",J223,0)</f>
        <v>0</v>
      </c>
      <c r="BF223" s="255">
        <f>IF(N223="snížená",J223,0)</f>
        <v>0</v>
      </c>
      <c r="BG223" s="255">
        <f>IF(N223="zákl. přenesená",J223,0)</f>
        <v>0</v>
      </c>
      <c r="BH223" s="255">
        <f>IF(N223="sníž. přenesená",J223,0)</f>
        <v>0</v>
      </c>
      <c r="BI223" s="255">
        <f>IF(N223="nulová",J223,0)</f>
        <v>0</v>
      </c>
      <c r="BJ223" s="89" t="s">
        <v>85</v>
      </c>
      <c r="BK223" s="255">
        <f>ROUND(I223*H223,2)</f>
        <v>0</v>
      </c>
      <c r="BL223" s="89" t="s">
        <v>123</v>
      </c>
      <c r="BM223" s="254" t="s">
        <v>355</v>
      </c>
    </row>
    <row r="224" spans="1:65" s="112" customFormat="1" ht="19.5" x14ac:dyDescent="0.2">
      <c r="A224" s="107"/>
      <c r="B224" s="108"/>
      <c r="C224" s="107"/>
      <c r="D224" s="262" t="s">
        <v>139</v>
      </c>
      <c r="E224" s="107"/>
      <c r="F224" s="269" t="s">
        <v>356</v>
      </c>
      <c r="G224" s="107"/>
      <c r="H224" s="107"/>
      <c r="I224" s="176"/>
      <c r="J224" s="107"/>
      <c r="K224" s="107"/>
      <c r="L224" s="108"/>
      <c r="M224" s="258"/>
      <c r="N224" s="259"/>
      <c r="O224" s="138"/>
      <c r="P224" s="138"/>
      <c r="Q224" s="138"/>
      <c r="R224" s="138"/>
      <c r="S224" s="138"/>
      <c r="T224" s="139"/>
      <c r="U224" s="107"/>
      <c r="V224" s="107"/>
      <c r="W224" s="107"/>
      <c r="X224" s="107"/>
      <c r="Y224" s="107"/>
      <c r="Z224" s="107"/>
      <c r="AA224" s="107"/>
      <c r="AB224" s="107"/>
      <c r="AC224" s="107"/>
      <c r="AD224" s="107"/>
      <c r="AE224" s="107"/>
      <c r="AT224" s="89" t="s">
        <v>139</v>
      </c>
      <c r="AU224" s="89" t="s">
        <v>18</v>
      </c>
    </row>
    <row r="225" spans="1:65" s="112" customFormat="1" ht="24.2" customHeight="1" x14ac:dyDescent="0.2">
      <c r="A225" s="107"/>
      <c r="B225" s="108"/>
      <c r="C225" s="244" t="s">
        <v>357</v>
      </c>
      <c r="D225" s="244" t="s">
        <v>120</v>
      </c>
      <c r="E225" s="245" t="s">
        <v>358</v>
      </c>
      <c r="F225" s="246" t="s">
        <v>359</v>
      </c>
      <c r="G225" s="247" t="s">
        <v>189</v>
      </c>
      <c r="H225" s="248">
        <v>3</v>
      </c>
      <c r="I225" s="85"/>
      <c r="J225" s="249">
        <f>ROUND(I225*H225,2)</f>
        <v>0</v>
      </c>
      <c r="K225" s="246" t="s">
        <v>229</v>
      </c>
      <c r="L225" s="108"/>
      <c r="M225" s="250" t="s">
        <v>1</v>
      </c>
      <c r="N225" s="251" t="s">
        <v>45</v>
      </c>
      <c r="O225" s="252">
        <v>1.24</v>
      </c>
      <c r="P225" s="252">
        <f>O225*H225</f>
        <v>3.7199999999999998</v>
      </c>
      <c r="Q225" s="252">
        <v>1.7099999999999999E-3</v>
      </c>
      <c r="R225" s="252">
        <f>Q225*H225</f>
        <v>5.13E-3</v>
      </c>
      <c r="S225" s="252">
        <v>0</v>
      </c>
      <c r="T225" s="253">
        <f>S225*H225</f>
        <v>0</v>
      </c>
      <c r="U225" s="107"/>
      <c r="V225" s="107"/>
      <c r="W225" s="107"/>
      <c r="X225" s="107"/>
      <c r="Y225" s="107"/>
      <c r="Z225" s="107"/>
      <c r="AA225" s="107"/>
      <c r="AB225" s="107"/>
      <c r="AC225" s="107"/>
      <c r="AD225" s="107"/>
      <c r="AE225" s="107"/>
      <c r="AR225" s="254" t="s">
        <v>123</v>
      </c>
      <c r="AT225" s="254" t="s">
        <v>120</v>
      </c>
      <c r="AU225" s="254" t="s">
        <v>18</v>
      </c>
      <c r="AY225" s="89" t="s">
        <v>118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89" t="s">
        <v>85</v>
      </c>
      <c r="BK225" s="255">
        <f>ROUND(I225*H225,2)</f>
        <v>0</v>
      </c>
      <c r="BL225" s="89" t="s">
        <v>123</v>
      </c>
      <c r="BM225" s="254" t="s">
        <v>360</v>
      </c>
    </row>
    <row r="226" spans="1:65" s="112" customFormat="1" ht="16.5" customHeight="1" x14ac:dyDescent="0.2">
      <c r="A226" s="107"/>
      <c r="B226" s="108"/>
      <c r="C226" s="278" t="s">
        <v>361</v>
      </c>
      <c r="D226" s="278" t="s">
        <v>157</v>
      </c>
      <c r="E226" s="279" t="s">
        <v>362</v>
      </c>
      <c r="F226" s="280" t="s">
        <v>363</v>
      </c>
      <c r="G226" s="281" t="s">
        <v>189</v>
      </c>
      <c r="H226" s="282">
        <v>2</v>
      </c>
      <c r="I226" s="86"/>
      <c r="J226" s="283">
        <f>ROUND(I226*H226,2)</f>
        <v>0</v>
      </c>
      <c r="K226" s="280" t="s">
        <v>122</v>
      </c>
      <c r="L226" s="284"/>
      <c r="M226" s="285" t="s">
        <v>1</v>
      </c>
      <c r="N226" s="286" t="s">
        <v>45</v>
      </c>
      <c r="O226" s="252">
        <v>0</v>
      </c>
      <c r="P226" s="252">
        <f>O226*H226</f>
        <v>0</v>
      </c>
      <c r="Q226" s="252">
        <v>1.9699999999999999E-2</v>
      </c>
      <c r="R226" s="252">
        <f>Q226*H226</f>
        <v>3.9399999999999998E-2</v>
      </c>
      <c r="S226" s="252">
        <v>0</v>
      </c>
      <c r="T226" s="253">
        <f>S226*H226</f>
        <v>0</v>
      </c>
      <c r="U226" s="107"/>
      <c r="V226" s="107"/>
      <c r="W226" s="107"/>
      <c r="X226" s="107"/>
      <c r="Y226" s="107"/>
      <c r="Z226" s="107"/>
      <c r="AA226" s="107"/>
      <c r="AB226" s="107"/>
      <c r="AC226" s="107"/>
      <c r="AD226" s="107"/>
      <c r="AE226" s="107"/>
      <c r="AR226" s="254" t="s">
        <v>141</v>
      </c>
      <c r="AT226" s="254" t="s">
        <v>157</v>
      </c>
      <c r="AU226" s="254" t="s">
        <v>18</v>
      </c>
      <c r="AY226" s="89" t="s">
        <v>118</v>
      </c>
      <c r="BE226" s="255">
        <f>IF(N226="základní",J226,0)</f>
        <v>0</v>
      </c>
      <c r="BF226" s="255">
        <f>IF(N226="snížená",J226,0)</f>
        <v>0</v>
      </c>
      <c r="BG226" s="255">
        <f>IF(N226="zákl. přenesená",J226,0)</f>
        <v>0</v>
      </c>
      <c r="BH226" s="255">
        <f>IF(N226="sníž. přenesená",J226,0)</f>
        <v>0</v>
      </c>
      <c r="BI226" s="255">
        <f>IF(N226="nulová",J226,0)</f>
        <v>0</v>
      </c>
      <c r="BJ226" s="89" t="s">
        <v>85</v>
      </c>
      <c r="BK226" s="255">
        <f>ROUND(I226*H226,2)</f>
        <v>0</v>
      </c>
      <c r="BL226" s="89" t="s">
        <v>123</v>
      </c>
      <c r="BM226" s="254" t="s">
        <v>364</v>
      </c>
    </row>
    <row r="227" spans="1:65" s="112" customFormat="1" ht="16.5" customHeight="1" x14ac:dyDescent="0.2">
      <c r="A227" s="107"/>
      <c r="B227" s="108"/>
      <c r="C227" s="278" t="s">
        <v>25</v>
      </c>
      <c r="D227" s="278" t="s">
        <v>157</v>
      </c>
      <c r="E227" s="279" t="s">
        <v>365</v>
      </c>
      <c r="F227" s="280" t="s">
        <v>366</v>
      </c>
      <c r="G227" s="281" t="s">
        <v>189</v>
      </c>
      <c r="H227" s="282">
        <v>1</v>
      </c>
      <c r="I227" s="86"/>
      <c r="J227" s="283">
        <f>ROUND(I227*H227,2)</f>
        <v>0</v>
      </c>
      <c r="K227" s="280" t="s">
        <v>122</v>
      </c>
      <c r="L227" s="284"/>
      <c r="M227" s="285" t="s">
        <v>1</v>
      </c>
      <c r="N227" s="286" t="s">
        <v>45</v>
      </c>
      <c r="O227" s="252">
        <v>0</v>
      </c>
      <c r="P227" s="252">
        <f>O227*H227</f>
        <v>0</v>
      </c>
      <c r="Q227" s="252">
        <v>1.78E-2</v>
      </c>
      <c r="R227" s="252">
        <f>Q227*H227</f>
        <v>1.78E-2</v>
      </c>
      <c r="S227" s="252">
        <v>0</v>
      </c>
      <c r="T227" s="253">
        <f>S227*H227</f>
        <v>0</v>
      </c>
      <c r="U227" s="107"/>
      <c r="V227" s="107"/>
      <c r="W227" s="107"/>
      <c r="X227" s="107"/>
      <c r="Y227" s="107"/>
      <c r="Z227" s="107"/>
      <c r="AA227" s="107"/>
      <c r="AB227" s="107"/>
      <c r="AC227" s="107"/>
      <c r="AD227" s="107"/>
      <c r="AE227" s="107"/>
      <c r="AR227" s="254" t="s">
        <v>141</v>
      </c>
      <c r="AT227" s="254" t="s">
        <v>157</v>
      </c>
      <c r="AU227" s="254" t="s">
        <v>18</v>
      </c>
      <c r="AY227" s="89" t="s">
        <v>118</v>
      </c>
      <c r="BE227" s="255">
        <f>IF(N227="základní",J227,0)</f>
        <v>0</v>
      </c>
      <c r="BF227" s="255">
        <f>IF(N227="snížená",J227,0)</f>
        <v>0</v>
      </c>
      <c r="BG227" s="255">
        <f>IF(N227="zákl. přenesená",J227,0)</f>
        <v>0</v>
      </c>
      <c r="BH227" s="255">
        <f>IF(N227="sníž. přenesená",J227,0)</f>
        <v>0</v>
      </c>
      <c r="BI227" s="255">
        <f>IF(N227="nulová",J227,0)</f>
        <v>0</v>
      </c>
      <c r="BJ227" s="89" t="s">
        <v>85</v>
      </c>
      <c r="BK227" s="255">
        <f>ROUND(I227*H227,2)</f>
        <v>0</v>
      </c>
      <c r="BL227" s="89" t="s">
        <v>123</v>
      </c>
      <c r="BM227" s="254" t="s">
        <v>367</v>
      </c>
    </row>
    <row r="228" spans="1:65" s="112" customFormat="1" ht="24.2" customHeight="1" x14ac:dyDescent="0.2">
      <c r="A228" s="107"/>
      <c r="B228" s="108"/>
      <c r="C228" s="244" t="s">
        <v>368</v>
      </c>
      <c r="D228" s="244" t="s">
        <v>120</v>
      </c>
      <c r="E228" s="245" t="s">
        <v>369</v>
      </c>
      <c r="F228" s="246" t="s">
        <v>370</v>
      </c>
      <c r="G228" s="247" t="s">
        <v>189</v>
      </c>
      <c r="H228" s="248">
        <v>6</v>
      </c>
      <c r="I228" s="85"/>
      <c r="J228" s="249">
        <f>ROUND(I228*H228,2)</f>
        <v>0</v>
      </c>
      <c r="K228" s="246" t="s">
        <v>229</v>
      </c>
      <c r="L228" s="108"/>
      <c r="M228" s="250" t="s">
        <v>1</v>
      </c>
      <c r="N228" s="251" t="s">
        <v>45</v>
      </c>
      <c r="O228" s="252">
        <v>0.75900000000000001</v>
      </c>
      <c r="P228" s="252">
        <f>O228*H228</f>
        <v>4.5540000000000003</v>
      </c>
      <c r="Q228" s="252">
        <v>1.67E-3</v>
      </c>
      <c r="R228" s="252">
        <f>Q228*H228</f>
        <v>1.0020000000000001E-2</v>
      </c>
      <c r="S228" s="252">
        <v>0</v>
      </c>
      <c r="T228" s="253">
        <f>S228*H228</f>
        <v>0</v>
      </c>
      <c r="U228" s="107"/>
      <c r="V228" s="107"/>
      <c r="W228" s="107"/>
      <c r="X228" s="107"/>
      <c r="Y228" s="107"/>
      <c r="Z228" s="107"/>
      <c r="AA228" s="107"/>
      <c r="AB228" s="107"/>
      <c r="AC228" s="107"/>
      <c r="AD228" s="107"/>
      <c r="AE228" s="107"/>
      <c r="AR228" s="254" t="s">
        <v>123</v>
      </c>
      <c r="AT228" s="254" t="s">
        <v>120</v>
      </c>
      <c r="AU228" s="254" t="s">
        <v>18</v>
      </c>
      <c r="AY228" s="89" t="s">
        <v>118</v>
      </c>
      <c r="BE228" s="255">
        <f>IF(N228="základní",J228,0)</f>
        <v>0</v>
      </c>
      <c r="BF228" s="255">
        <f>IF(N228="snížená",J228,0)</f>
        <v>0</v>
      </c>
      <c r="BG228" s="255">
        <f>IF(N228="zákl. přenesená",J228,0)</f>
        <v>0</v>
      </c>
      <c r="BH228" s="255">
        <f>IF(N228="sníž. přenesená",J228,0)</f>
        <v>0</v>
      </c>
      <c r="BI228" s="255">
        <f>IF(N228="nulová",J228,0)</f>
        <v>0</v>
      </c>
      <c r="BJ228" s="89" t="s">
        <v>85</v>
      </c>
      <c r="BK228" s="255">
        <f>ROUND(I228*H228,2)</f>
        <v>0</v>
      </c>
      <c r="BL228" s="89" t="s">
        <v>123</v>
      </c>
      <c r="BM228" s="254" t="s">
        <v>371</v>
      </c>
    </row>
    <row r="229" spans="1:65" s="112" customFormat="1" ht="16.5" customHeight="1" x14ac:dyDescent="0.2">
      <c r="A229" s="107"/>
      <c r="B229" s="108"/>
      <c r="C229" s="278" t="s">
        <v>372</v>
      </c>
      <c r="D229" s="278" t="s">
        <v>157</v>
      </c>
      <c r="E229" s="279" t="s">
        <v>373</v>
      </c>
      <c r="F229" s="280" t="s">
        <v>374</v>
      </c>
      <c r="G229" s="281" t="s">
        <v>189</v>
      </c>
      <c r="H229" s="282">
        <v>1</v>
      </c>
      <c r="I229" s="86"/>
      <c r="J229" s="283">
        <f>ROUND(I229*H229,2)</f>
        <v>0</v>
      </c>
      <c r="K229" s="280" t="s">
        <v>122</v>
      </c>
      <c r="L229" s="284"/>
      <c r="M229" s="285" t="s">
        <v>1</v>
      </c>
      <c r="N229" s="286" t="s">
        <v>45</v>
      </c>
      <c r="O229" s="252">
        <v>0</v>
      </c>
      <c r="P229" s="252">
        <f>O229*H229</f>
        <v>0</v>
      </c>
      <c r="Q229" s="252">
        <v>1.2200000000000001E-2</v>
      </c>
      <c r="R229" s="252">
        <f>Q229*H229</f>
        <v>1.2200000000000001E-2</v>
      </c>
      <c r="S229" s="252">
        <v>0</v>
      </c>
      <c r="T229" s="253">
        <f>S229*H229</f>
        <v>0</v>
      </c>
      <c r="U229" s="107"/>
      <c r="V229" s="107"/>
      <c r="W229" s="107"/>
      <c r="X229" s="107"/>
      <c r="Y229" s="107"/>
      <c r="Z229" s="107"/>
      <c r="AA229" s="107"/>
      <c r="AB229" s="107"/>
      <c r="AC229" s="107"/>
      <c r="AD229" s="107"/>
      <c r="AE229" s="107"/>
      <c r="AR229" s="254" t="s">
        <v>141</v>
      </c>
      <c r="AT229" s="254" t="s">
        <v>157</v>
      </c>
      <c r="AU229" s="254" t="s">
        <v>18</v>
      </c>
      <c r="AY229" s="89" t="s">
        <v>118</v>
      </c>
      <c r="BE229" s="255">
        <f>IF(N229="základní",J229,0)</f>
        <v>0</v>
      </c>
      <c r="BF229" s="255">
        <f>IF(N229="snížená",J229,0)</f>
        <v>0</v>
      </c>
      <c r="BG229" s="255">
        <f>IF(N229="zákl. přenesená",J229,0)</f>
        <v>0</v>
      </c>
      <c r="BH229" s="255">
        <f>IF(N229="sníž. přenesená",J229,0)</f>
        <v>0</v>
      </c>
      <c r="BI229" s="255">
        <f>IF(N229="nulová",J229,0)</f>
        <v>0</v>
      </c>
      <c r="BJ229" s="89" t="s">
        <v>85</v>
      </c>
      <c r="BK229" s="255">
        <f>ROUND(I229*H229,2)</f>
        <v>0</v>
      </c>
      <c r="BL229" s="89" t="s">
        <v>123</v>
      </c>
      <c r="BM229" s="254" t="s">
        <v>375</v>
      </c>
    </row>
    <row r="230" spans="1:65" s="112" customFormat="1" ht="19.5" x14ac:dyDescent="0.2">
      <c r="A230" s="107"/>
      <c r="B230" s="108"/>
      <c r="C230" s="107"/>
      <c r="D230" s="262" t="s">
        <v>139</v>
      </c>
      <c r="E230" s="107"/>
      <c r="F230" s="269" t="s">
        <v>332</v>
      </c>
      <c r="G230" s="107"/>
      <c r="H230" s="107"/>
      <c r="I230" s="176"/>
      <c r="J230" s="107"/>
      <c r="K230" s="107"/>
      <c r="L230" s="108"/>
      <c r="M230" s="258"/>
      <c r="N230" s="259"/>
      <c r="O230" s="138"/>
      <c r="P230" s="138"/>
      <c r="Q230" s="138"/>
      <c r="R230" s="138"/>
      <c r="S230" s="138"/>
      <c r="T230" s="139"/>
      <c r="U230" s="107"/>
      <c r="V230" s="107"/>
      <c r="W230" s="107"/>
      <c r="X230" s="107"/>
      <c r="Y230" s="107"/>
      <c r="Z230" s="107"/>
      <c r="AA230" s="107"/>
      <c r="AB230" s="107"/>
      <c r="AC230" s="107"/>
      <c r="AD230" s="107"/>
      <c r="AE230" s="107"/>
      <c r="AT230" s="89" t="s">
        <v>139</v>
      </c>
      <c r="AU230" s="89" t="s">
        <v>18</v>
      </c>
    </row>
    <row r="231" spans="1:65" s="112" customFormat="1" ht="16.5" customHeight="1" x14ac:dyDescent="0.2">
      <c r="A231" s="107"/>
      <c r="B231" s="108"/>
      <c r="C231" s="278" t="s">
        <v>376</v>
      </c>
      <c r="D231" s="278" t="s">
        <v>157</v>
      </c>
      <c r="E231" s="279" t="s">
        <v>377</v>
      </c>
      <c r="F231" s="280" t="s">
        <v>378</v>
      </c>
      <c r="G231" s="281" t="s">
        <v>189</v>
      </c>
      <c r="H231" s="282">
        <v>1</v>
      </c>
      <c r="I231" s="86"/>
      <c r="J231" s="283">
        <f>ROUND(I231*H231,2)</f>
        <v>0</v>
      </c>
      <c r="K231" s="280" t="s">
        <v>122</v>
      </c>
      <c r="L231" s="284"/>
      <c r="M231" s="285" t="s">
        <v>1</v>
      </c>
      <c r="N231" s="286" t="s">
        <v>45</v>
      </c>
      <c r="O231" s="252">
        <v>0</v>
      </c>
      <c r="P231" s="252">
        <f>O231*H231</f>
        <v>0</v>
      </c>
      <c r="Q231" s="252">
        <v>1.6500000000000001E-2</v>
      </c>
      <c r="R231" s="252">
        <f>Q231*H231</f>
        <v>1.6500000000000001E-2</v>
      </c>
      <c r="S231" s="252">
        <v>0</v>
      </c>
      <c r="T231" s="253">
        <f>S231*H231</f>
        <v>0</v>
      </c>
      <c r="U231" s="107"/>
      <c r="V231" s="107"/>
      <c r="W231" s="107"/>
      <c r="X231" s="107"/>
      <c r="Y231" s="107"/>
      <c r="Z231" s="107"/>
      <c r="AA231" s="107"/>
      <c r="AB231" s="107"/>
      <c r="AC231" s="107"/>
      <c r="AD231" s="107"/>
      <c r="AE231" s="107"/>
      <c r="AR231" s="254" t="s">
        <v>141</v>
      </c>
      <c r="AT231" s="254" t="s">
        <v>157</v>
      </c>
      <c r="AU231" s="254" t="s">
        <v>18</v>
      </c>
      <c r="AY231" s="89" t="s">
        <v>118</v>
      </c>
      <c r="BE231" s="255">
        <f>IF(N231="základní",J231,0)</f>
        <v>0</v>
      </c>
      <c r="BF231" s="255">
        <f>IF(N231="snížená",J231,0)</f>
        <v>0</v>
      </c>
      <c r="BG231" s="255">
        <f>IF(N231="zákl. přenesená",J231,0)</f>
        <v>0</v>
      </c>
      <c r="BH231" s="255">
        <f>IF(N231="sníž. přenesená",J231,0)</f>
        <v>0</v>
      </c>
      <c r="BI231" s="255">
        <f>IF(N231="nulová",J231,0)</f>
        <v>0</v>
      </c>
      <c r="BJ231" s="89" t="s">
        <v>85</v>
      </c>
      <c r="BK231" s="255">
        <f>ROUND(I231*H231,2)</f>
        <v>0</v>
      </c>
      <c r="BL231" s="89" t="s">
        <v>123</v>
      </c>
      <c r="BM231" s="254" t="s">
        <v>379</v>
      </c>
    </row>
    <row r="232" spans="1:65" s="112" customFormat="1" ht="19.5" x14ac:dyDescent="0.2">
      <c r="A232" s="107"/>
      <c r="B232" s="108"/>
      <c r="C232" s="107"/>
      <c r="D232" s="262" t="s">
        <v>139</v>
      </c>
      <c r="E232" s="107"/>
      <c r="F232" s="269" t="s">
        <v>380</v>
      </c>
      <c r="G232" s="107"/>
      <c r="H232" s="107"/>
      <c r="I232" s="176"/>
      <c r="J232" s="107"/>
      <c r="K232" s="107"/>
      <c r="L232" s="108"/>
      <c r="M232" s="258"/>
      <c r="N232" s="259"/>
      <c r="O232" s="138"/>
      <c r="P232" s="138"/>
      <c r="Q232" s="138"/>
      <c r="R232" s="138"/>
      <c r="S232" s="138"/>
      <c r="T232" s="139"/>
      <c r="U232" s="107"/>
      <c r="V232" s="107"/>
      <c r="W232" s="107"/>
      <c r="X232" s="107"/>
      <c r="Y232" s="107"/>
      <c r="Z232" s="107"/>
      <c r="AA232" s="107"/>
      <c r="AB232" s="107"/>
      <c r="AC232" s="107"/>
      <c r="AD232" s="107"/>
      <c r="AE232" s="107"/>
      <c r="AT232" s="89" t="s">
        <v>139</v>
      </c>
      <c r="AU232" s="89" t="s">
        <v>18</v>
      </c>
    </row>
    <row r="233" spans="1:65" s="112" customFormat="1" ht="21.75" customHeight="1" x14ac:dyDescent="0.2">
      <c r="A233" s="107"/>
      <c r="B233" s="108"/>
      <c r="C233" s="278" t="s">
        <v>381</v>
      </c>
      <c r="D233" s="278" t="s">
        <v>157</v>
      </c>
      <c r="E233" s="279" t="s">
        <v>382</v>
      </c>
      <c r="F233" s="280" t="s">
        <v>383</v>
      </c>
      <c r="G233" s="281" t="s">
        <v>189</v>
      </c>
      <c r="H233" s="282">
        <v>1</v>
      </c>
      <c r="I233" s="86"/>
      <c r="J233" s="283">
        <f>ROUND(I233*H233,2)</f>
        <v>0</v>
      </c>
      <c r="K233" s="280" t="s">
        <v>122</v>
      </c>
      <c r="L233" s="284"/>
      <c r="M233" s="285" t="s">
        <v>1</v>
      </c>
      <c r="N233" s="286" t="s">
        <v>45</v>
      </c>
      <c r="O233" s="252">
        <v>0</v>
      </c>
      <c r="P233" s="252">
        <f>O233*H233</f>
        <v>0</v>
      </c>
      <c r="Q233" s="252">
        <v>7.1999999999999998E-3</v>
      </c>
      <c r="R233" s="252">
        <f>Q233*H233</f>
        <v>7.1999999999999998E-3</v>
      </c>
      <c r="S233" s="252">
        <v>0</v>
      </c>
      <c r="T233" s="253">
        <f>S233*H233</f>
        <v>0</v>
      </c>
      <c r="U233" s="107"/>
      <c r="V233" s="107"/>
      <c r="W233" s="107"/>
      <c r="X233" s="107"/>
      <c r="Y233" s="107"/>
      <c r="Z233" s="107"/>
      <c r="AA233" s="107"/>
      <c r="AB233" s="107"/>
      <c r="AC233" s="107"/>
      <c r="AD233" s="107"/>
      <c r="AE233" s="107"/>
      <c r="AR233" s="254" t="s">
        <v>141</v>
      </c>
      <c r="AT233" s="254" t="s">
        <v>157</v>
      </c>
      <c r="AU233" s="254" t="s">
        <v>18</v>
      </c>
      <c r="AY233" s="89" t="s">
        <v>118</v>
      </c>
      <c r="BE233" s="255">
        <f>IF(N233="základní",J233,0)</f>
        <v>0</v>
      </c>
      <c r="BF233" s="255">
        <f>IF(N233="snížená",J233,0)</f>
        <v>0</v>
      </c>
      <c r="BG233" s="255">
        <f>IF(N233="zákl. přenesená",J233,0)</f>
        <v>0</v>
      </c>
      <c r="BH233" s="255">
        <f>IF(N233="sníž. přenesená",J233,0)</f>
        <v>0</v>
      </c>
      <c r="BI233" s="255">
        <f>IF(N233="nulová",J233,0)</f>
        <v>0</v>
      </c>
      <c r="BJ233" s="89" t="s">
        <v>85</v>
      </c>
      <c r="BK233" s="255">
        <f>ROUND(I233*H233,2)</f>
        <v>0</v>
      </c>
      <c r="BL233" s="89" t="s">
        <v>123</v>
      </c>
      <c r="BM233" s="254" t="s">
        <v>384</v>
      </c>
    </row>
    <row r="234" spans="1:65" s="112" customFormat="1" ht="16.5" customHeight="1" x14ac:dyDescent="0.2">
      <c r="A234" s="107"/>
      <c r="B234" s="108"/>
      <c r="C234" s="278" t="s">
        <v>385</v>
      </c>
      <c r="D234" s="278" t="s">
        <v>157</v>
      </c>
      <c r="E234" s="279" t="s">
        <v>386</v>
      </c>
      <c r="F234" s="280" t="s">
        <v>387</v>
      </c>
      <c r="G234" s="281" t="s">
        <v>189</v>
      </c>
      <c r="H234" s="282">
        <v>1</v>
      </c>
      <c r="I234" s="86"/>
      <c r="J234" s="283">
        <f>ROUND(I234*H234,2)</f>
        <v>0</v>
      </c>
      <c r="K234" s="280" t="s">
        <v>1</v>
      </c>
      <c r="L234" s="284"/>
      <c r="M234" s="285" t="s">
        <v>1</v>
      </c>
      <c r="N234" s="286" t="s">
        <v>45</v>
      </c>
      <c r="O234" s="252">
        <v>0</v>
      </c>
      <c r="P234" s="252">
        <f>O234*H234</f>
        <v>0</v>
      </c>
      <c r="Q234" s="252">
        <v>1.2500000000000001E-2</v>
      </c>
      <c r="R234" s="252">
        <f>Q234*H234</f>
        <v>1.2500000000000001E-2</v>
      </c>
      <c r="S234" s="252">
        <v>0</v>
      </c>
      <c r="T234" s="253">
        <f>S234*H234</f>
        <v>0</v>
      </c>
      <c r="U234" s="107"/>
      <c r="V234" s="107"/>
      <c r="W234" s="107"/>
      <c r="X234" s="107"/>
      <c r="Y234" s="107"/>
      <c r="Z234" s="107"/>
      <c r="AA234" s="107"/>
      <c r="AB234" s="107"/>
      <c r="AC234" s="107"/>
      <c r="AD234" s="107"/>
      <c r="AE234" s="107"/>
      <c r="AR234" s="254" t="s">
        <v>141</v>
      </c>
      <c r="AT234" s="254" t="s">
        <v>157</v>
      </c>
      <c r="AU234" s="254" t="s">
        <v>18</v>
      </c>
      <c r="AY234" s="89" t="s">
        <v>118</v>
      </c>
      <c r="BE234" s="255">
        <f>IF(N234="základní",J234,0)</f>
        <v>0</v>
      </c>
      <c r="BF234" s="255">
        <f>IF(N234="snížená",J234,0)</f>
        <v>0</v>
      </c>
      <c r="BG234" s="255">
        <f>IF(N234="zákl. přenesená",J234,0)</f>
        <v>0</v>
      </c>
      <c r="BH234" s="255">
        <f>IF(N234="sníž. přenesená",J234,0)</f>
        <v>0</v>
      </c>
      <c r="BI234" s="255">
        <f>IF(N234="nulová",J234,0)</f>
        <v>0</v>
      </c>
      <c r="BJ234" s="89" t="s">
        <v>85</v>
      </c>
      <c r="BK234" s="255">
        <f>ROUND(I234*H234,2)</f>
        <v>0</v>
      </c>
      <c r="BL234" s="89" t="s">
        <v>123</v>
      </c>
      <c r="BM234" s="254" t="s">
        <v>388</v>
      </c>
    </row>
    <row r="235" spans="1:65" s="112" customFormat="1" ht="16.5" customHeight="1" x14ac:dyDescent="0.2">
      <c r="A235" s="107"/>
      <c r="B235" s="108"/>
      <c r="C235" s="278" t="s">
        <v>389</v>
      </c>
      <c r="D235" s="278" t="s">
        <v>157</v>
      </c>
      <c r="E235" s="279" t="s">
        <v>390</v>
      </c>
      <c r="F235" s="280" t="s">
        <v>391</v>
      </c>
      <c r="G235" s="281" t="s">
        <v>189</v>
      </c>
      <c r="H235" s="282">
        <v>1</v>
      </c>
      <c r="I235" s="86"/>
      <c r="J235" s="283">
        <f>ROUND(I235*H235,2)</f>
        <v>0</v>
      </c>
      <c r="K235" s="280" t="s">
        <v>1</v>
      </c>
      <c r="L235" s="284"/>
      <c r="M235" s="285" t="s">
        <v>1</v>
      </c>
      <c r="N235" s="286" t="s">
        <v>45</v>
      </c>
      <c r="O235" s="252">
        <v>0</v>
      </c>
      <c r="P235" s="252">
        <f>O235*H235</f>
        <v>0</v>
      </c>
      <c r="Q235" s="252">
        <v>8.8000000000000005E-3</v>
      </c>
      <c r="R235" s="252">
        <f>Q235*H235</f>
        <v>8.8000000000000005E-3</v>
      </c>
      <c r="S235" s="252">
        <v>0</v>
      </c>
      <c r="T235" s="253">
        <f>S235*H235</f>
        <v>0</v>
      </c>
      <c r="U235" s="107"/>
      <c r="V235" s="107"/>
      <c r="W235" s="107"/>
      <c r="X235" s="107"/>
      <c r="Y235" s="107"/>
      <c r="Z235" s="107"/>
      <c r="AA235" s="107"/>
      <c r="AB235" s="107"/>
      <c r="AC235" s="107"/>
      <c r="AD235" s="107"/>
      <c r="AE235" s="107"/>
      <c r="AR235" s="254" t="s">
        <v>141</v>
      </c>
      <c r="AT235" s="254" t="s">
        <v>157</v>
      </c>
      <c r="AU235" s="254" t="s">
        <v>18</v>
      </c>
      <c r="AY235" s="89" t="s">
        <v>118</v>
      </c>
      <c r="BE235" s="255">
        <f>IF(N235="základní",J235,0)</f>
        <v>0</v>
      </c>
      <c r="BF235" s="255">
        <f>IF(N235="snížená",J235,0)</f>
        <v>0</v>
      </c>
      <c r="BG235" s="255">
        <f>IF(N235="zákl. přenesená",J235,0)</f>
        <v>0</v>
      </c>
      <c r="BH235" s="255">
        <f>IF(N235="sníž. přenesená",J235,0)</f>
        <v>0</v>
      </c>
      <c r="BI235" s="255">
        <f>IF(N235="nulová",J235,0)</f>
        <v>0</v>
      </c>
      <c r="BJ235" s="89" t="s">
        <v>85</v>
      </c>
      <c r="BK235" s="255">
        <f>ROUND(I235*H235,2)</f>
        <v>0</v>
      </c>
      <c r="BL235" s="89" t="s">
        <v>123</v>
      </c>
      <c r="BM235" s="254" t="s">
        <v>392</v>
      </c>
    </row>
    <row r="236" spans="1:65" s="112" customFormat="1" ht="16.5" customHeight="1" x14ac:dyDescent="0.2">
      <c r="A236" s="107"/>
      <c r="B236" s="108"/>
      <c r="C236" s="278" t="s">
        <v>393</v>
      </c>
      <c r="D236" s="278" t="s">
        <v>157</v>
      </c>
      <c r="E236" s="279" t="s">
        <v>394</v>
      </c>
      <c r="F236" s="280" t="s">
        <v>395</v>
      </c>
      <c r="G236" s="281" t="s">
        <v>189</v>
      </c>
      <c r="H236" s="282">
        <v>1</v>
      </c>
      <c r="I236" s="86"/>
      <c r="J236" s="283">
        <f>ROUND(I236*H236,2)</f>
        <v>0</v>
      </c>
      <c r="K236" s="280" t="s">
        <v>1</v>
      </c>
      <c r="L236" s="284"/>
      <c r="M236" s="285" t="s">
        <v>1</v>
      </c>
      <c r="N236" s="286" t="s">
        <v>45</v>
      </c>
      <c r="O236" s="252">
        <v>0</v>
      </c>
      <c r="P236" s="252">
        <f>O236*H236</f>
        <v>0</v>
      </c>
      <c r="Q236" s="252">
        <v>8.8000000000000005E-3</v>
      </c>
      <c r="R236" s="252">
        <f>Q236*H236</f>
        <v>8.8000000000000005E-3</v>
      </c>
      <c r="S236" s="252">
        <v>0</v>
      </c>
      <c r="T236" s="253">
        <f>S236*H236</f>
        <v>0</v>
      </c>
      <c r="U236" s="107"/>
      <c r="V236" s="107"/>
      <c r="W236" s="107"/>
      <c r="X236" s="107"/>
      <c r="Y236" s="107"/>
      <c r="Z236" s="107"/>
      <c r="AA236" s="107"/>
      <c r="AB236" s="107"/>
      <c r="AC236" s="107"/>
      <c r="AD236" s="107"/>
      <c r="AE236" s="107"/>
      <c r="AR236" s="254" t="s">
        <v>141</v>
      </c>
      <c r="AT236" s="254" t="s">
        <v>157</v>
      </c>
      <c r="AU236" s="254" t="s">
        <v>18</v>
      </c>
      <c r="AY236" s="89" t="s">
        <v>118</v>
      </c>
      <c r="BE236" s="255">
        <f>IF(N236="základní",J236,0)</f>
        <v>0</v>
      </c>
      <c r="BF236" s="255">
        <f>IF(N236="snížená",J236,0)</f>
        <v>0</v>
      </c>
      <c r="BG236" s="255">
        <f>IF(N236="zákl. přenesená",J236,0)</f>
        <v>0</v>
      </c>
      <c r="BH236" s="255">
        <f>IF(N236="sníž. přenesená",J236,0)</f>
        <v>0</v>
      </c>
      <c r="BI236" s="255">
        <f>IF(N236="nulová",J236,0)</f>
        <v>0</v>
      </c>
      <c r="BJ236" s="89" t="s">
        <v>85</v>
      </c>
      <c r="BK236" s="255">
        <f>ROUND(I236*H236,2)</f>
        <v>0</v>
      </c>
      <c r="BL236" s="89" t="s">
        <v>123</v>
      </c>
      <c r="BM236" s="254" t="s">
        <v>396</v>
      </c>
    </row>
    <row r="237" spans="1:65" s="112" customFormat="1" ht="24.2" customHeight="1" x14ac:dyDescent="0.2">
      <c r="A237" s="107"/>
      <c r="B237" s="108"/>
      <c r="C237" s="244" t="s">
        <v>397</v>
      </c>
      <c r="D237" s="244" t="s">
        <v>120</v>
      </c>
      <c r="E237" s="245" t="s">
        <v>398</v>
      </c>
      <c r="F237" s="246" t="s">
        <v>399</v>
      </c>
      <c r="G237" s="247" t="s">
        <v>189</v>
      </c>
      <c r="H237" s="248">
        <v>8</v>
      </c>
      <c r="I237" s="85"/>
      <c r="J237" s="249">
        <f>ROUND(I237*H237,2)</f>
        <v>0</v>
      </c>
      <c r="K237" s="246" t="s">
        <v>229</v>
      </c>
      <c r="L237" s="108"/>
      <c r="M237" s="250" t="s">
        <v>1</v>
      </c>
      <c r="N237" s="251" t="s">
        <v>45</v>
      </c>
      <c r="O237" s="252">
        <v>0.46500000000000002</v>
      </c>
      <c r="P237" s="252">
        <f>O237*H237</f>
        <v>3.72</v>
      </c>
      <c r="Q237" s="252">
        <v>0</v>
      </c>
      <c r="R237" s="252">
        <f>Q237*H237</f>
        <v>0</v>
      </c>
      <c r="S237" s="252">
        <v>0</v>
      </c>
      <c r="T237" s="253">
        <f>S237*H237</f>
        <v>0</v>
      </c>
      <c r="U237" s="107"/>
      <c r="V237" s="107"/>
      <c r="W237" s="107"/>
      <c r="X237" s="107"/>
      <c r="Y237" s="107"/>
      <c r="Z237" s="107"/>
      <c r="AA237" s="107"/>
      <c r="AB237" s="107"/>
      <c r="AC237" s="107"/>
      <c r="AD237" s="107"/>
      <c r="AE237" s="107"/>
      <c r="AR237" s="254" t="s">
        <v>123</v>
      </c>
      <c r="AT237" s="254" t="s">
        <v>120</v>
      </c>
      <c r="AU237" s="254" t="s">
        <v>18</v>
      </c>
      <c r="AY237" s="89" t="s">
        <v>118</v>
      </c>
      <c r="BE237" s="255">
        <f>IF(N237="základní",J237,0)</f>
        <v>0</v>
      </c>
      <c r="BF237" s="255">
        <f>IF(N237="snížená",J237,0)</f>
        <v>0</v>
      </c>
      <c r="BG237" s="255">
        <f>IF(N237="zákl. přenesená",J237,0)</f>
        <v>0</v>
      </c>
      <c r="BH237" s="255">
        <f>IF(N237="sníž. přenesená",J237,0)</f>
        <v>0</v>
      </c>
      <c r="BI237" s="255">
        <f>IF(N237="nulová",J237,0)</f>
        <v>0</v>
      </c>
      <c r="BJ237" s="89" t="s">
        <v>85</v>
      </c>
      <c r="BK237" s="255">
        <f>ROUND(I237*H237,2)</f>
        <v>0</v>
      </c>
      <c r="BL237" s="89" t="s">
        <v>123</v>
      </c>
      <c r="BM237" s="254" t="s">
        <v>400</v>
      </c>
    </row>
    <row r="238" spans="1:65" s="112" customFormat="1" ht="19.5" x14ac:dyDescent="0.2">
      <c r="A238" s="107"/>
      <c r="B238" s="108"/>
      <c r="C238" s="107"/>
      <c r="D238" s="262" t="s">
        <v>139</v>
      </c>
      <c r="E238" s="107"/>
      <c r="F238" s="269" t="s">
        <v>401</v>
      </c>
      <c r="G238" s="107"/>
      <c r="H238" s="107"/>
      <c r="I238" s="176"/>
      <c r="J238" s="107"/>
      <c r="K238" s="107"/>
      <c r="L238" s="108"/>
      <c r="M238" s="258"/>
      <c r="N238" s="259"/>
      <c r="O238" s="138"/>
      <c r="P238" s="138"/>
      <c r="Q238" s="138"/>
      <c r="R238" s="138"/>
      <c r="S238" s="138"/>
      <c r="T238" s="139"/>
      <c r="U238" s="107"/>
      <c r="V238" s="107"/>
      <c r="W238" s="107"/>
      <c r="X238" s="107"/>
      <c r="Y238" s="107"/>
      <c r="Z238" s="107"/>
      <c r="AA238" s="107"/>
      <c r="AB238" s="107"/>
      <c r="AC238" s="107"/>
      <c r="AD238" s="107"/>
      <c r="AE238" s="107"/>
      <c r="AT238" s="89" t="s">
        <v>139</v>
      </c>
      <c r="AU238" s="89" t="s">
        <v>18</v>
      </c>
    </row>
    <row r="239" spans="1:65" s="112" customFormat="1" ht="16.5" customHeight="1" x14ac:dyDescent="0.2">
      <c r="A239" s="107"/>
      <c r="B239" s="108"/>
      <c r="C239" s="278" t="s">
        <v>402</v>
      </c>
      <c r="D239" s="278" t="s">
        <v>157</v>
      </c>
      <c r="E239" s="279" t="s">
        <v>403</v>
      </c>
      <c r="F239" s="280" t="s">
        <v>404</v>
      </c>
      <c r="G239" s="281" t="s">
        <v>189</v>
      </c>
      <c r="H239" s="282">
        <v>8</v>
      </c>
      <c r="I239" s="86"/>
      <c r="J239" s="283">
        <f>ROUND(I239*H239,2)</f>
        <v>0</v>
      </c>
      <c r="K239" s="280" t="s">
        <v>1</v>
      </c>
      <c r="L239" s="284"/>
      <c r="M239" s="285" t="s">
        <v>1</v>
      </c>
      <c r="N239" s="286" t="s">
        <v>45</v>
      </c>
      <c r="O239" s="252">
        <v>0</v>
      </c>
      <c r="P239" s="252">
        <f>O239*H239</f>
        <v>0</v>
      </c>
      <c r="Q239" s="252">
        <v>4.0000000000000003E-5</v>
      </c>
      <c r="R239" s="252">
        <f>Q239*H239</f>
        <v>3.2000000000000003E-4</v>
      </c>
      <c r="S239" s="252">
        <v>0</v>
      </c>
      <c r="T239" s="253">
        <f>S239*H239</f>
        <v>0</v>
      </c>
      <c r="U239" s="107"/>
      <c r="V239" s="107"/>
      <c r="W239" s="107"/>
      <c r="X239" s="107"/>
      <c r="Y239" s="107"/>
      <c r="Z239" s="107"/>
      <c r="AA239" s="107"/>
      <c r="AB239" s="107"/>
      <c r="AC239" s="107"/>
      <c r="AD239" s="107"/>
      <c r="AE239" s="107"/>
      <c r="AR239" s="254" t="s">
        <v>141</v>
      </c>
      <c r="AT239" s="254" t="s">
        <v>157</v>
      </c>
      <c r="AU239" s="254" t="s">
        <v>18</v>
      </c>
      <c r="AY239" s="89" t="s">
        <v>118</v>
      </c>
      <c r="BE239" s="255">
        <f>IF(N239="základní",J239,0)</f>
        <v>0</v>
      </c>
      <c r="BF239" s="255">
        <f>IF(N239="snížená",J239,0)</f>
        <v>0</v>
      </c>
      <c r="BG239" s="255">
        <f>IF(N239="zákl. přenesená",J239,0)</f>
        <v>0</v>
      </c>
      <c r="BH239" s="255">
        <f>IF(N239="sníž. přenesená",J239,0)</f>
        <v>0</v>
      </c>
      <c r="BI239" s="255">
        <f>IF(N239="nulová",J239,0)</f>
        <v>0</v>
      </c>
      <c r="BJ239" s="89" t="s">
        <v>85</v>
      </c>
      <c r="BK239" s="255">
        <f>ROUND(I239*H239,2)</f>
        <v>0</v>
      </c>
      <c r="BL239" s="89" t="s">
        <v>123</v>
      </c>
      <c r="BM239" s="254" t="s">
        <v>405</v>
      </c>
    </row>
    <row r="240" spans="1:65" s="112" customFormat="1" ht="24.2" customHeight="1" x14ac:dyDescent="0.2">
      <c r="A240" s="107"/>
      <c r="B240" s="108"/>
      <c r="C240" s="244" t="s">
        <v>406</v>
      </c>
      <c r="D240" s="244" t="s">
        <v>120</v>
      </c>
      <c r="E240" s="245" t="s">
        <v>407</v>
      </c>
      <c r="F240" s="246" t="s">
        <v>408</v>
      </c>
      <c r="G240" s="247" t="s">
        <v>189</v>
      </c>
      <c r="H240" s="248">
        <v>4</v>
      </c>
      <c r="I240" s="85"/>
      <c r="J240" s="249">
        <f>ROUND(I240*H240,2)</f>
        <v>0</v>
      </c>
      <c r="K240" s="246" t="s">
        <v>229</v>
      </c>
      <c r="L240" s="108"/>
      <c r="M240" s="250" t="s">
        <v>1</v>
      </c>
      <c r="N240" s="251" t="s">
        <v>45</v>
      </c>
      <c r="O240" s="252">
        <v>0.57199999999999995</v>
      </c>
      <c r="P240" s="252">
        <f>O240*H240</f>
        <v>2.2879999999999998</v>
      </c>
      <c r="Q240" s="252">
        <v>0</v>
      </c>
      <c r="R240" s="252">
        <f>Q240*H240</f>
        <v>0</v>
      </c>
      <c r="S240" s="252">
        <v>0</v>
      </c>
      <c r="T240" s="253">
        <f>S240*H240</f>
        <v>0</v>
      </c>
      <c r="U240" s="107"/>
      <c r="V240" s="107"/>
      <c r="W240" s="107"/>
      <c r="X240" s="107"/>
      <c r="Y240" s="107"/>
      <c r="Z240" s="107"/>
      <c r="AA240" s="107"/>
      <c r="AB240" s="107"/>
      <c r="AC240" s="107"/>
      <c r="AD240" s="107"/>
      <c r="AE240" s="107"/>
      <c r="AR240" s="254" t="s">
        <v>123</v>
      </c>
      <c r="AT240" s="254" t="s">
        <v>120</v>
      </c>
      <c r="AU240" s="254" t="s">
        <v>18</v>
      </c>
      <c r="AY240" s="89" t="s">
        <v>118</v>
      </c>
      <c r="BE240" s="255">
        <f>IF(N240="základní",J240,0)</f>
        <v>0</v>
      </c>
      <c r="BF240" s="255">
        <f>IF(N240="snížená",J240,0)</f>
        <v>0</v>
      </c>
      <c r="BG240" s="255">
        <f>IF(N240="zákl. přenesená",J240,0)</f>
        <v>0</v>
      </c>
      <c r="BH240" s="255">
        <f>IF(N240="sníž. přenesená",J240,0)</f>
        <v>0</v>
      </c>
      <c r="BI240" s="255">
        <f>IF(N240="nulová",J240,0)</f>
        <v>0</v>
      </c>
      <c r="BJ240" s="89" t="s">
        <v>85</v>
      </c>
      <c r="BK240" s="255">
        <f>ROUND(I240*H240,2)</f>
        <v>0</v>
      </c>
      <c r="BL240" s="89" t="s">
        <v>123</v>
      </c>
      <c r="BM240" s="254" t="s">
        <v>409</v>
      </c>
    </row>
    <row r="241" spans="1:65" s="112" customFormat="1" ht="19.5" x14ac:dyDescent="0.2">
      <c r="A241" s="107"/>
      <c r="B241" s="108"/>
      <c r="C241" s="107"/>
      <c r="D241" s="262" t="s">
        <v>139</v>
      </c>
      <c r="E241" s="107"/>
      <c r="F241" s="269" t="s">
        <v>410</v>
      </c>
      <c r="G241" s="107"/>
      <c r="H241" s="107"/>
      <c r="I241" s="176"/>
      <c r="J241" s="107"/>
      <c r="K241" s="107"/>
      <c r="L241" s="108"/>
      <c r="M241" s="258"/>
      <c r="N241" s="259"/>
      <c r="O241" s="138"/>
      <c r="P241" s="138"/>
      <c r="Q241" s="138"/>
      <c r="R241" s="138"/>
      <c r="S241" s="138"/>
      <c r="T241" s="139"/>
      <c r="U241" s="107"/>
      <c r="V241" s="107"/>
      <c r="W241" s="107"/>
      <c r="X241" s="107"/>
      <c r="Y241" s="107"/>
      <c r="Z241" s="107"/>
      <c r="AA241" s="107"/>
      <c r="AB241" s="107"/>
      <c r="AC241" s="107"/>
      <c r="AD241" s="107"/>
      <c r="AE241" s="107"/>
      <c r="AT241" s="89" t="s">
        <v>139</v>
      </c>
      <c r="AU241" s="89" t="s">
        <v>18</v>
      </c>
    </row>
    <row r="242" spans="1:65" s="112" customFormat="1" ht="16.5" customHeight="1" x14ac:dyDescent="0.2">
      <c r="A242" s="107"/>
      <c r="B242" s="108"/>
      <c r="C242" s="278" t="s">
        <v>411</v>
      </c>
      <c r="D242" s="278" t="s">
        <v>157</v>
      </c>
      <c r="E242" s="279" t="s">
        <v>412</v>
      </c>
      <c r="F242" s="280" t="s">
        <v>413</v>
      </c>
      <c r="G242" s="281" t="s">
        <v>189</v>
      </c>
      <c r="H242" s="282">
        <v>4</v>
      </c>
      <c r="I242" s="86"/>
      <c r="J242" s="283">
        <f>ROUND(I242*H242,2)</f>
        <v>0</v>
      </c>
      <c r="K242" s="280" t="s">
        <v>122</v>
      </c>
      <c r="L242" s="284"/>
      <c r="M242" s="285" t="s">
        <v>1</v>
      </c>
      <c r="N242" s="286" t="s">
        <v>45</v>
      </c>
      <c r="O242" s="252">
        <v>0</v>
      </c>
      <c r="P242" s="252">
        <f>O242*H242</f>
        <v>0</v>
      </c>
      <c r="Q242" s="252">
        <v>1.2E-4</v>
      </c>
      <c r="R242" s="252">
        <f>Q242*H242</f>
        <v>4.8000000000000001E-4</v>
      </c>
      <c r="S242" s="252">
        <v>0</v>
      </c>
      <c r="T242" s="253">
        <f>S242*H242</f>
        <v>0</v>
      </c>
      <c r="U242" s="107"/>
      <c r="V242" s="107"/>
      <c r="W242" s="107"/>
      <c r="X242" s="107"/>
      <c r="Y242" s="107"/>
      <c r="Z242" s="107"/>
      <c r="AA242" s="107"/>
      <c r="AB242" s="107"/>
      <c r="AC242" s="107"/>
      <c r="AD242" s="107"/>
      <c r="AE242" s="107"/>
      <c r="AR242" s="254" t="s">
        <v>141</v>
      </c>
      <c r="AT242" s="254" t="s">
        <v>157</v>
      </c>
      <c r="AU242" s="254" t="s">
        <v>18</v>
      </c>
      <c r="AY242" s="89" t="s">
        <v>118</v>
      </c>
      <c r="BE242" s="255">
        <f>IF(N242="základní",J242,0)</f>
        <v>0</v>
      </c>
      <c r="BF242" s="255">
        <f>IF(N242="snížená",J242,0)</f>
        <v>0</v>
      </c>
      <c r="BG242" s="255">
        <f>IF(N242="zákl. přenesená",J242,0)</f>
        <v>0</v>
      </c>
      <c r="BH242" s="255">
        <f>IF(N242="sníž. přenesená",J242,0)</f>
        <v>0</v>
      </c>
      <c r="BI242" s="255">
        <f>IF(N242="nulová",J242,0)</f>
        <v>0</v>
      </c>
      <c r="BJ242" s="89" t="s">
        <v>85</v>
      </c>
      <c r="BK242" s="255">
        <f>ROUND(I242*H242,2)</f>
        <v>0</v>
      </c>
      <c r="BL242" s="89" t="s">
        <v>123</v>
      </c>
      <c r="BM242" s="254" t="s">
        <v>414</v>
      </c>
    </row>
    <row r="243" spans="1:65" s="112" customFormat="1" ht="24.2" customHeight="1" x14ac:dyDescent="0.2">
      <c r="A243" s="107"/>
      <c r="B243" s="108"/>
      <c r="C243" s="244" t="s">
        <v>415</v>
      </c>
      <c r="D243" s="244" t="s">
        <v>120</v>
      </c>
      <c r="E243" s="245" t="s">
        <v>416</v>
      </c>
      <c r="F243" s="246" t="s">
        <v>417</v>
      </c>
      <c r="G243" s="247" t="s">
        <v>189</v>
      </c>
      <c r="H243" s="248">
        <v>4</v>
      </c>
      <c r="I243" s="85"/>
      <c r="J243" s="249">
        <f>ROUND(I243*H243,2)</f>
        <v>0</v>
      </c>
      <c r="K243" s="246" t="s">
        <v>229</v>
      </c>
      <c r="L243" s="108"/>
      <c r="M243" s="250" t="s">
        <v>1</v>
      </c>
      <c r="N243" s="251" t="s">
        <v>45</v>
      </c>
      <c r="O243" s="252">
        <v>1.1819999999999999</v>
      </c>
      <c r="P243" s="252">
        <f>O243*H243</f>
        <v>4.7279999999999998</v>
      </c>
      <c r="Q243" s="252">
        <v>7.2000000000000005E-4</v>
      </c>
      <c r="R243" s="252">
        <f>Q243*H243</f>
        <v>2.8800000000000002E-3</v>
      </c>
      <c r="S243" s="252">
        <v>0</v>
      </c>
      <c r="T243" s="253">
        <f>S243*H243</f>
        <v>0</v>
      </c>
      <c r="U243" s="107"/>
      <c r="V243" s="107"/>
      <c r="W243" s="107"/>
      <c r="X243" s="107"/>
      <c r="Y243" s="107"/>
      <c r="Z243" s="107"/>
      <c r="AA243" s="107"/>
      <c r="AB243" s="107"/>
      <c r="AC243" s="107"/>
      <c r="AD243" s="107"/>
      <c r="AE243" s="107"/>
      <c r="AR243" s="254" t="s">
        <v>123</v>
      </c>
      <c r="AT243" s="254" t="s">
        <v>120</v>
      </c>
      <c r="AU243" s="254" t="s">
        <v>18</v>
      </c>
      <c r="AY243" s="89" t="s">
        <v>118</v>
      </c>
      <c r="BE243" s="255">
        <f>IF(N243="základní",J243,0)</f>
        <v>0</v>
      </c>
      <c r="BF243" s="255">
        <f>IF(N243="snížená",J243,0)</f>
        <v>0</v>
      </c>
      <c r="BG243" s="255">
        <f>IF(N243="zákl. přenesená",J243,0)</f>
        <v>0</v>
      </c>
      <c r="BH243" s="255">
        <f>IF(N243="sníž. přenesená",J243,0)</f>
        <v>0</v>
      </c>
      <c r="BI243" s="255">
        <f>IF(N243="nulová",J243,0)</f>
        <v>0</v>
      </c>
      <c r="BJ243" s="89" t="s">
        <v>85</v>
      </c>
      <c r="BK243" s="255">
        <f>ROUND(I243*H243,2)</f>
        <v>0</v>
      </c>
      <c r="BL243" s="89" t="s">
        <v>123</v>
      </c>
      <c r="BM243" s="254" t="s">
        <v>418</v>
      </c>
    </row>
    <row r="244" spans="1:65" s="112" customFormat="1" ht="24" customHeight="1" x14ac:dyDescent="0.2">
      <c r="A244" s="107"/>
      <c r="B244" s="108"/>
      <c r="C244" s="278" t="s">
        <v>419</v>
      </c>
      <c r="D244" s="278" t="s">
        <v>157</v>
      </c>
      <c r="E244" s="279" t="s">
        <v>420</v>
      </c>
      <c r="F244" s="289" t="s">
        <v>1475</v>
      </c>
      <c r="G244" s="281" t="s">
        <v>189</v>
      </c>
      <c r="H244" s="282">
        <v>4</v>
      </c>
      <c r="I244" s="86"/>
      <c r="J244" s="283">
        <f>ROUND(I244*H244,2)</f>
        <v>0</v>
      </c>
      <c r="K244" s="280" t="s">
        <v>122</v>
      </c>
      <c r="L244" s="284"/>
      <c r="M244" s="285" t="s">
        <v>1</v>
      </c>
      <c r="N244" s="286" t="s">
        <v>45</v>
      </c>
      <c r="O244" s="252">
        <v>0</v>
      </c>
      <c r="P244" s="252">
        <f>O244*H244</f>
        <v>0</v>
      </c>
      <c r="Q244" s="252">
        <v>3.8E-3</v>
      </c>
      <c r="R244" s="252">
        <f>Q244*H244</f>
        <v>1.52E-2</v>
      </c>
      <c r="S244" s="252">
        <v>0</v>
      </c>
      <c r="T244" s="253">
        <f>S244*H244</f>
        <v>0</v>
      </c>
      <c r="U244" s="107"/>
      <c r="V244" s="107"/>
      <c r="W244" s="107"/>
      <c r="X244" s="107"/>
      <c r="Y244" s="107"/>
      <c r="Z244" s="107"/>
      <c r="AA244" s="107"/>
      <c r="AB244" s="107"/>
      <c r="AC244" s="107"/>
      <c r="AD244" s="107"/>
      <c r="AE244" s="107"/>
      <c r="AR244" s="254" t="s">
        <v>141</v>
      </c>
      <c r="AT244" s="254" t="s">
        <v>157</v>
      </c>
      <c r="AU244" s="254" t="s">
        <v>18</v>
      </c>
      <c r="AY244" s="89" t="s">
        <v>118</v>
      </c>
      <c r="BE244" s="255">
        <f>IF(N244="základní",J244,0)</f>
        <v>0</v>
      </c>
      <c r="BF244" s="255">
        <f>IF(N244="snížená",J244,0)</f>
        <v>0</v>
      </c>
      <c r="BG244" s="255">
        <f>IF(N244="zákl. přenesená",J244,0)</f>
        <v>0</v>
      </c>
      <c r="BH244" s="255">
        <f>IF(N244="sníž. přenesená",J244,0)</f>
        <v>0</v>
      </c>
      <c r="BI244" s="255">
        <f>IF(N244="nulová",J244,0)</f>
        <v>0</v>
      </c>
      <c r="BJ244" s="89" t="s">
        <v>85</v>
      </c>
      <c r="BK244" s="255">
        <f>ROUND(I244*H244,2)</f>
        <v>0</v>
      </c>
      <c r="BL244" s="89" t="s">
        <v>123</v>
      </c>
      <c r="BM244" s="254" t="s">
        <v>421</v>
      </c>
    </row>
    <row r="245" spans="1:65" s="112" customFormat="1" ht="29.25" x14ac:dyDescent="0.2">
      <c r="A245" s="107"/>
      <c r="B245" s="108"/>
      <c r="C245" s="107"/>
      <c r="D245" s="262" t="s">
        <v>139</v>
      </c>
      <c r="E245" s="107"/>
      <c r="F245" s="269" t="s">
        <v>422</v>
      </c>
      <c r="G245" s="107"/>
      <c r="H245" s="107"/>
      <c r="I245" s="176"/>
      <c r="J245" s="107"/>
      <c r="K245" s="107"/>
      <c r="L245" s="108"/>
      <c r="M245" s="258"/>
      <c r="N245" s="259"/>
      <c r="O245" s="138"/>
      <c r="P245" s="138"/>
      <c r="Q245" s="138"/>
      <c r="R245" s="138"/>
      <c r="S245" s="138"/>
      <c r="T245" s="139"/>
      <c r="U245" s="107"/>
      <c r="V245" s="107"/>
      <c r="W245" s="107"/>
      <c r="X245" s="107"/>
      <c r="Y245" s="107"/>
      <c r="Z245" s="107"/>
      <c r="AA245" s="107"/>
      <c r="AB245" s="107"/>
      <c r="AC245" s="107"/>
      <c r="AD245" s="107"/>
      <c r="AE245" s="107"/>
      <c r="AT245" s="89" t="s">
        <v>139</v>
      </c>
      <c r="AU245" s="89" t="s">
        <v>18</v>
      </c>
    </row>
    <row r="246" spans="1:65" s="112" customFormat="1" ht="24.2" customHeight="1" x14ac:dyDescent="0.2">
      <c r="A246" s="107"/>
      <c r="B246" s="108"/>
      <c r="C246" s="244" t="s">
        <v>423</v>
      </c>
      <c r="D246" s="244" t="s">
        <v>120</v>
      </c>
      <c r="E246" s="245" t="s">
        <v>424</v>
      </c>
      <c r="F246" s="246" t="s">
        <v>425</v>
      </c>
      <c r="G246" s="247" t="s">
        <v>189</v>
      </c>
      <c r="H246" s="248">
        <v>3</v>
      </c>
      <c r="I246" s="85"/>
      <c r="J246" s="249">
        <f>ROUND(I246*H246,2)</f>
        <v>0</v>
      </c>
      <c r="K246" s="246" t="s">
        <v>229</v>
      </c>
      <c r="L246" s="108"/>
      <c r="M246" s="250" t="s">
        <v>1</v>
      </c>
      <c r="N246" s="251" t="s">
        <v>45</v>
      </c>
      <c r="O246" s="252">
        <v>1.554</v>
      </c>
      <c r="P246" s="252">
        <f>O246*H246</f>
        <v>4.6619999999999999</v>
      </c>
      <c r="Q246" s="252">
        <v>1.6199999999999999E-3</v>
      </c>
      <c r="R246" s="252">
        <f>Q246*H246</f>
        <v>4.8599999999999997E-3</v>
      </c>
      <c r="S246" s="252">
        <v>0</v>
      </c>
      <c r="T246" s="253">
        <f>S246*H246</f>
        <v>0</v>
      </c>
      <c r="U246" s="107"/>
      <c r="V246" s="107"/>
      <c r="W246" s="107"/>
      <c r="X246" s="107"/>
      <c r="Y246" s="107"/>
      <c r="Z246" s="107"/>
      <c r="AA246" s="107"/>
      <c r="AB246" s="107"/>
      <c r="AC246" s="107"/>
      <c r="AD246" s="107"/>
      <c r="AE246" s="107"/>
      <c r="AR246" s="254" t="s">
        <v>123</v>
      </c>
      <c r="AT246" s="254" t="s">
        <v>120</v>
      </c>
      <c r="AU246" s="254" t="s">
        <v>18</v>
      </c>
      <c r="AY246" s="89" t="s">
        <v>118</v>
      </c>
      <c r="BE246" s="255">
        <f>IF(N246="základní",J246,0)</f>
        <v>0</v>
      </c>
      <c r="BF246" s="255">
        <f>IF(N246="snížená",J246,0)</f>
        <v>0</v>
      </c>
      <c r="BG246" s="255">
        <f>IF(N246="zákl. přenesená",J246,0)</f>
        <v>0</v>
      </c>
      <c r="BH246" s="255">
        <f>IF(N246="sníž. přenesená",J246,0)</f>
        <v>0</v>
      </c>
      <c r="BI246" s="255">
        <f>IF(N246="nulová",J246,0)</f>
        <v>0</v>
      </c>
      <c r="BJ246" s="89" t="s">
        <v>85</v>
      </c>
      <c r="BK246" s="255">
        <f>ROUND(I246*H246,2)</f>
        <v>0</v>
      </c>
      <c r="BL246" s="89" t="s">
        <v>123</v>
      </c>
      <c r="BM246" s="254" t="s">
        <v>426</v>
      </c>
    </row>
    <row r="247" spans="1:65" s="112" customFormat="1" ht="24" customHeight="1" x14ac:dyDescent="0.2">
      <c r="A247" s="107"/>
      <c r="B247" s="108"/>
      <c r="C247" s="278" t="s">
        <v>427</v>
      </c>
      <c r="D247" s="278" t="s">
        <v>157</v>
      </c>
      <c r="E247" s="279" t="s">
        <v>428</v>
      </c>
      <c r="F247" s="289" t="s">
        <v>1484</v>
      </c>
      <c r="G247" s="281" t="s">
        <v>189</v>
      </c>
      <c r="H247" s="282">
        <v>3</v>
      </c>
      <c r="I247" s="86"/>
      <c r="J247" s="283">
        <f>ROUND(I247*H247,2)</f>
        <v>0</v>
      </c>
      <c r="K247" s="280" t="s">
        <v>122</v>
      </c>
      <c r="L247" s="284"/>
      <c r="M247" s="285" t="s">
        <v>1</v>
      </c>
      <c r="N247" s="286" t="s">
        <v>45</v>
      </c>
      <c r="O247" s="252">
        <v>0</v>
      </c>
      <c r="P247" s="252">
        <f>O247*H247</f>
        <v>0</v>
      </c>
      <c r="Q247" s="252">
        <v>1.555E-2</v>
      </c>
      <c r="R247" s="252">
        <f>Q247*H247</f>
        <v>4.6649999999999997E-2</v>
      </c>
      <c r="S247" s="252">
        <v>0</v>
      </c>
      <c r="T247" s="253">
        <f>S247*H247</f>
        <v>0</v>
      </c>
      <c r="U247" s="107"/>
      <c r="V247" s="107"/>
      <c r="W247" s="107"/>
      <c r="X247" s="107"/>
      <c r="Y247" s="107"/>
      <c r="Z247" s="107"/>
      <c r="AA247" s="107"/>
      <c r="AB247" s="107"/>
      <c r="AC247" s="107"/>
      <c r="AD247" s="107"/>
      <c r="AE247" s="107"/>
      <c r="AR247" s="254" t="s">
        <v>141</v>
      </c>
      <c r="AT247" s="254" t="s">
        <v>157</v>
      </c>
      <c r="AU247" s="254" t="s">
        <v>18</v>
      </c>
      <c r="AY247" s="89" t="s">
        <v>118</v>
      </c>
      <c r="BE247" s="255">
        <f>IF(N247="základní",J247,0)</f>
        <v>0</v>
      </c>
      <c r="BF247" s="255">
        <f>IF(N247="snížená",J247,0)</f>
        <v>0</v>
      </c>
      <c r="BG247" s="255">
        <f>IF(N247="zákl. přenesená",J247,0)</f>
        <v>0</v>
      </c>
      <c r="BH247" s="255">
        <f>IF(N247="sníž. přenesená",J247,0)</f>
        <v>0</v>
      </c>
      <c r="BI247" s="255">
        <f>IF(N247="nulová",J247,0)</f>
        <v>0</v>
      </c>
      <c r="BJ247" s="89" t="s">
        <v>85</v>
      </c>
      <c r="BK247" s="255">
        <f>ROUND(I247*H247,2)</f>
        <v>0</v>
      </c>
      <c r="BL247" s="89" t="s">
        <v>123</v>
      </c>
      <c r="BM247" s="254" t="s">
        <v>429</v>
      </c>
    </row>
    <row r="248" spans="1:65" s="112" customFormat="1" ht="29.25" x14ac:dyDescent="0.2">
      <c r="A248" s="107"/>
      <c r="B248" s="108"/>
      <c r="C248" s="107"/>
      <c r="D248" s="262" t="s">
        <v>139</v>
      </c>
      <c r="E248" s="107"/>
      <c r="F248" s="269" t="s">
        <v>430</v>
      </c>
      <c r="G248" s="107"/>
      <c r="H248" s="107"/>
      <c r="I248" s="176"/>
      <c r="J248" s="107"/>
      <c r="K248" s="107"/>
      <c r="L248" s="108"/>
      <c r="M248" s="258"/>
      <c r="N248" s="259"/>
      <c r="O248" s="138"/>
      <c r="P248" s="138"/>
      <c r="Q248" s="138"/>
      <c r="R248" s="138"/>
      <c r="S248" s="138"/>
      <c r="T248" s="139"/>
      <c r="U248" s="107"/>
      <c r="V248" s="107"/>
      <c r="W248" s="107"/>
      <c r="X248" s="107"/>
      <c r="Y248" s="107"/>
      <c r="Z248" s="107"/>
      <c r="AA248" s="107"/>
      <c r="AB248" s="107"/>
      <c r="AC248" s="107"/>
      <c r="AD248" s="107"/>
      <c r="AE248" s="107"/>
      <c r="AT248" s="89" t="s">
        <v>139</v>
      </c>
      <c r="AU248" s="89" t="s">
        <v>18</v>
      </c>
    </row>
    <row r="249" spans="1:65" s="112" customFormat="1" ht="24.2" customHeight="1" x14ac:dyDescent="0.2">
      <c r="A249" s="107"/>
      <c r="B249" s="108"/>
      <c r="C249" s="244" t="s">
        <v>431</v>
      </c>
      <c r="D249" s="244" t="s">
        <v>120</v>
      </c>
      <c r="E249" s="245" t="s">
        <v>432</v>
      </c>
      <c r="F249" s="246" t="s">
        <v>433</v>
      </c>
      <c r="G249" s="247" t="s">
        <v>189</v>
      </c>
      <c r="H249" s="248">
        <v>7</v>
      </c>
      <c r="I249" s="85"/>
      <c r="J249" s="249">
        <f>ROUND(I249*H249,2)</f>
        <v>0</v>
      </c>
      <c r="K249" s="246" t="s">
        <v>229</v>
      </c>
      <c r="L249" s="108"/>
      <c r="M249" s="250" t="s">
        <v>1</v>
      </c>
      <c r="N249" s="251" t="s">
        <v>45</v>
      </c>
      <c r="O249" s="252">
        <v>1.8660000000000001</v>
      </c>
      <c r="P249" s="252">
        <f>O249*H249</f>
        <v>13.062000000000001</v>
      </c>
      <c r="Q249" s="252">
        <v>1.65E-3</v>
      </c>
      <c r="R249" s="252">
        <f>Q249*H249</f>
        <v>1.155E-2</v>
      </c>
      <c r="S249" s="252">
        <v>0</v>
      </c>
      <c r="T249" s="253">
        <f>S249*H249</f>
        <v>0</v>
      </c>
      <c r="U249" s="107"/>
      <c r="V249" s="107"/>
      <c r="W249" s="107"/>
      <c r="X249" s="107"/>
      <c r="Y249" s="107"/>
      <c r="Z249" s="107"/>
      <c r="AA249" s="107"/>
      <c r="AB249" s="107"/>
      <c r="AC249" s="107"/>
      <c r="AD249" s="107"/>
      <c r="AE249" s="107"/>
      <c r="AR249" s="254" t="s">
        <v>123</v>
      </c>
      <c r="AT249" s="254" t="s">
        <v>120</v>
      </c>
      <c r="AU249" s="254" t="s">
        <v>18</v>
      </c>
      <c r="AY249" s="89" t="s">
        <v>118</v>
      </c>
      <c r="BE249" s="255">
        <f>IF(N249="základní",J249,0)</f>
        <v>0</v>
      </c>
      <c r="BF249" s="255">
        <f>IF(N249="snížená",J249,0)</f>
        <v>0</v>
      </c>
      <c r="BG249" s="255">
        <f>IF(N249="zákl. přenesená",J249,0)</f>
        <v>0</v>
      </c>
      <c r="BH249" s="255">
        <f>IF(N249="sníž. přenesená",J249,0)</f>
        <v>0</v>
      </c>
      <c r="BI249" s="255">
        <f>IF(N249="nulová",J249,0)</f>
        <v>0</v>
      </c>
      <c r="BJ249" s="89" t="s">
        <v>85</v>
      </c>
      <c r="BK249" s="255">
        <f>ROUND(I249*H249,2)</f>
        <v>0</v>
      </c>
      <c r="BL249" s="89" t="s">
        <v>123</v>
      </c>
      <c r="BM249" s="254" t="s">
        <v>434</v>
      </c>
    </row>
    <row r="250" spans="1:65" s="112" customFormat="1" ht="24" customHeight="1" x14ac:dyDescent="0.2">
      <c r="A250" s="107"/>
      <c r="B250" s="108"/>
      <c r="C250" s="278" t="s">
        <v>435</v>
      </c>
      <c r="D250" s="278" t="s">
        <v>157</v>
      </c>
      <c r="E250" s="279" t="s">
        <v>436</v>
      </c>
      <c r="F250" s="289" t="s">
        <v>1485</v>
      </c>
      <c r="G250" s="281" t="s">
        <v>189</v>
      </c>
      <c r="H250" s="282">
        <v>7</v>
      </c>
      <c r="I250" s="86"/>
      <c r="J250" s="283">
        <f>ROUND(I250*H250,2)</f>
        <v>0</v>
      </c>
      <c r="K250" s="280" t="s">
        <v>122</v>
      </c>
      <c r="L250" s="284"/>
      <c r="M250" s="285" t="s">
        <v>1</v>
      </c>
      <c r="N250" s="286" t="s">
        <v>45</v>
      </c>
      <c r="O250" s="252">
        <v>0</v>
      </c>
      <c r="P250" s="252">
        <f>O250*H250</f>
        <v>0</v>
      </c>
      <c r="Q250" s="252">
        <v>2.4500000000000001E-2</v>
      </c>
      <c r="R250" s="252">
        <f>Q250*H250</f>
        <v>0.17150000000000001</v>
      </c>
      <c r="S250" s="252">
        <v>0</v>
      </c>
      <c r="T250" s="253">
        <f>S250*H250</f>
        <v>0</v>
      </c>
      <c r="U250" s="107"/>
      <c r="V250" s="107"/>
      <c r="W250" s="107"/>
      <c r="X250" s="107"/>
      <c r="Y250" s="107"/>
      <c r="Z250" s="107"/>
      <c r="AA250" s="107"/>
      <c r="AB250" s="107"/>
      <c r="AC250" s="107"/>
      <c r="AD250" s="107"/>
      <c r="AE250" s="107"/>
      <c r="AR250" s="254" t="s">
        <v>141</v>
      </c>
      <c r="AT250" s="254" t="s">
        <v>157</v>
      </c>
      <c r="AU250" s="254" t="s">
        <v>18</v>
      </c>
      <c r="AY250" s="89" t="s">
        <v>118</v>
      </c>
      <c r="BE250" s="255">
        <f>IF(N250="základní",J250,0)</f>
        <v>0</v>
      </c>
      <c r="BF250" s="255">
        <f>IF(N250="snížená",J250,0)</f>
        <v>0</v>
      </c>
      <c r="BG250" s="255">
        <f>IF(N250="zákl. přenesená",J250,0)</f>
        <v>0</v>
      </c>
      <c r="BH250" s="255">
        <f>IF(N250="sníž. přenesená",J250,0)</f>
        <v>0</v>
      </c>
      <c r="BI250" s="255">
        <f>IF(N250="nulová",J250,0)</f>
        <v>0</v>
      </c>
      <c r="BJ250" s="89" t="s">
        <v>85</v>
      </c>
      <c r="BK250" s="255">
        <f>ROUND(I250*H250,2)</f>
        <v>0</v>
      </c>
      <c r="BL250" s="89" t="s">
        <v>123</v>
      </c>
      <c r="BM250" s="254" t="s">
        <v>437</v>
      </c>
    </row>
    <row r="251" spans="1:65" s="112" customFormat="1" ht="19.5" x14ac:dyDescent="0.2">
      <c r="A251" s="107"/>
      <c r="B251" s="108"/>
      <c r="C251" s="107"/>
      <c r="D251" s="262" t="s">
        <v>139</v>
      </c>
      <c r="E251" s="107"/>
      <c r="F251" s="269" t="s">
        <v>438</v>
      </c>
      <c r="G251" s="107"/>
      <c r="H251" s="107"/>
      <c r="I251" s="176"/>
      <c r="J251" s="107"/>
      <c r="K251" s="107"/>
      <c r="L251" s="108"/>
      <c r="M251" s="258"/>
      <c r="N251" s="259"/>
      <c r="O251" s="138"/>
      <c r="P251" s="138"/>
      <c r="Q251" s="138"/>
      <c r="R251" s="138"/>
      <c r="S251" s="138"/>
      <c r="T251" s="139"/>
      <c r="U251" s="107"/>
      <c r="V251" s="107"/>
      <c r="W251" s="107"/>
      <c r="X251" s="107"/>
      <c r="Y251" s="107"/>
      <c r="Z251" s="107"/>
      <c r="AA251" s="107"/>
      <c r="AB251" s="107"/>
      <c r="AC251" s="107"/>
      <c r="AD251" s="107"/>
      <c r="AE251" s="107"/>
      <c r="AT251" s="89" t="s">
        <v>139</v>
      </c>
      <c r="AU251" s="89" t="s">
        <v>18</v>
      </c>
    </row>
    <row r="252" spans="1:65" s="112" customFormat="1" ht="16.5" customHeight="1" x14ac:dyDescent="0.2">
      <c r="A252" s="107"/>
      <c r="B252" s="108"/>
      <c r="C252" s="244" t="s">
        <v>439</v>
      </c>
      <c r="D252" s="244" t="s">
        <v>120</v>
      </c>
      <c r="E252" s="245" t="s">
        <v>440</v>
      </c>
      <c r="F252" s="246" t="s">
        <v>441</v>
      </c>
      <c r="G252" s="247" t="s">
        <v>189</v>
      </c>
      <c r="H252" s="248">
        <v>1</v>
      </c>
      <c r="I252" s="85"/>
      <c r="J252" s="249">
        <f>ROUND(I252*H252,2)</f>
        <v>0</v>
      </c>
      <c r="K252" s="246" t="s">
        <v>229</v>
      </c>
      <c r="L252" s="108"/>
      <c r="M252" s="250" t="s">
        <v>1</v>
      </c>
      <c r="N252" s="251" t="s">
        <v>45</v>
      </c>
      <c r="O252" s="252">
        <v>1.333</v>
      </c>
      <c r="P252" s="252">
        <f>O252*H252</f>
        <v>1.333</v>
      </c>
      <c r="Q252" s="252">
        <v>1.3600000000000001E-3</v>
      </c>
      <c r="R252" s="252">
        <f>Q252*H252</f>
        <v>1.3600000000000001E-3</v>
      </c>
      <c r="S252" s="252">
        <v>0</v>
      </c>
      <c r="T252" s="253">
        <f>S252*H252</f>
        <v>0</v>
      </c>
      <c r="U252" s="107"/>
      <c r="V252" s="107"/>
      <c r="W252" s="107"/>
      <c r="X252" s="107"/>
      <c r="Y252" s="107"/>
      <c r="Z252" s="107"/>
      <c r="AA252" s="107"/>
      <c r="AB252" s="107"/>
      <c r="AC252" s="107"/>
      <c r="AD252" s="107"/>
      <c r="AE252" s="107"/>
      <c r="AR252" s="254" t="s">
        <v>123</v>
      </c>
      <c r="AT252" s="254" t="s">
        <v>120</v>
      </c>
      <c r="AU252" s="254" t="s">
        <v>18</v>
      </c>
      <c r="AY252" s="89" t="s">
        <v>118</v>
      </c>
      <c r="BE252" s="255">
        <f>IF(N252="základní",J252,0)</f>
        <v>0</v>
      </c>
      <c r="BF252" s="255">
        <f>IF(N252="snížená",J252,0)</f>
        <v>0</v>
      </c>
      <c r="BG252" s="255">
        <f>IF(N252="zákl. přenesená",J252,0)</f>
        <v>0</v>
      </c>
      <c r="BH252" s="255">
        <f>IF(N252="sníž. přenesená",J252,0)</f>
        <v>0</v>
      </c>
      <c r="BI252" s="255">
        <f>IF(N252="nulová",J252,0)</f>
        <v>0</v>
      </c>
      <c r="BJ252" s="89" t="s">
        <v>85</v>
      </c>
      <c r="BK252" s="255">
        <f>ROUND(I252*H252,2)</f>
        <v>0</v>
      </c>
      <c r="BL252" s="89" t="s">
        <v>123</v>
      </c>
      <c r="BM252" s="254" t="s">
        <v>442</v>
      </c>
    </row>
    <row r="253" spans="1:65" s="112" customFormat="1" ht="24" customHeight="1" x14ac:dyDescent="0.2">
      <c r="A253" s="107"/>
      <c r="B253" s="108"/>
      <c r="C253" s="278" t="s">
        <v>443</v>
      </c>
      <c r="D253" s="278" t="s">
        <v>157</v>
      </c>
      <c r="E253" s="279" t="s">
        <v>444</v>
      </c>
      <c r="F253" s="289" t="s">
        <v>1486</v>
      </c>
      <c r="G253" s="281" t="s">
        <v>189</v>
      </c>
      <c r="H253" s="282">
        <v>1</v>
      </c>
      <c r="I253" s="86"/>
      <c r="J253" s="283">
        <f>ROUND(I253*H253,2)</f>
        <v>0</v>
      </c>
      <c r="K253" s="280" t="s">
        <v>122</v>
      </c>
      <c r="L253" s="284"/>
      <c r="M253" s="285" t="s">
        <v>1</v>
      </c>
      <c r="N253" s="286" t="s">
        <v>45</v>
      </c>
      <c r="O253" s="252">
        <v>0</v>
      </c>
      <c r="P253" s="252">
        <f>O253*H253</f>
        <v>0</v>
      </c>
      <c r="Q253" s="252">
        <v>4.2500000000000003E-2</v>
      </c>
      <c r="R253" s="252">
        <f>Q253*H253</f>
        <v>4.2500000000000003E-2</v>
      </c>
      <c r="S253" s="252">
        <v>0</v>
      </c>
      <c r="T253" s="253">
        <f>S253*H253</f>
        <v>0</v>
      </c>
      <c r="U253" s="107"/>
      <c r="V253" s="107"/>
      <c r="W253" s="107"/>
      <c r="X253" s="107"/>
      <c r="Y253" s="107"/>
      <c r="Z253" s="107"/>
      <c r="AA253" s="107"/>
      <c r="AB253" s="107"/>
      <c r="AC253" s="107"/>
      <c r="AD253" s="107"/>
      <c r="AE253" s="107"/>
      <c r="AR253" s="254" t="s">
        <v>141</v>
      </c>
      <c r="AT253" s="254" t="s">
        <v>157</v>
      </c>
      <c r="AU253" s="254" t="s">
        <v>18</v>
      </c>
      <c r="AY253" s="89" t="s">
        <v>118</v>
      </c>
      <c r="BE253" s="255">
        <f>IF(N253="základní",J253,0)</f>
        <v>0</v>
      </c>
      <c r="BF253" s="255">
        <f>IF(N253="snížená",J253,0)</f>
        <v>0</v>
      </c>
      <c r="BG253" s="255">
        <f>IF(N253="zákl. přenesená",J253,0)</f>
        <v>0</v>
      </c>
      <c r="BH253" s="255">
        <f>IF(N253="sníž. přenesená",J253,0)</f>
        <v>0</v>
      </c>
      <c r="BI253" s="255">
        <f>IF(N253="nulová",J253,0)</f>
        <v>0</v>
      </c>
      <c r="BJ253" s="89" t="s">
        <v>85</v>
      </c>
      <c r="BK253" s="255">
        <f>ROUND(I253*H253,2)</f>
        <v>0</v>
      </c>
      <c r="BL253" s="89" t="s">
        <v>123</v>
      </c>
      <c r="BM253" s="254" t="s">
        <v>445</v>
      </c>
    </row>
    <row r="254" spans="1:65" s="112" customFormat="1" ht="19.5" x14ac:dyDescent="0.2">
      <c r="A254" s="107"/>
      <c r="B254" s="108"/>
      <c r="C254" s="107"/>
      <c r="D254" s="262" t="s">
        <v>139</v>
      </c>
      <c r="E254" s="107"/>
      <c r="F254" s="269" t="s">
        <v>446</v>
      </c>
      <c r="G254" s="107"/>
      <c r="H254" s="107"/>
      <c r="I254" s="176"/>
      <c r="J254" s="107"/>
      <c r="K254" s="107"/>
      <c r="L254" s="108"/>
      <c r="M254" s="258"/>
      <c r="N254" s="259"/>
      <c r="O254" s="138"/>
      <c r="P254" s="138"/>
      <c r="Q254" s="138"/>
      <c r="R254" s="138"/>
      <c r="S254" s="138"/>
      <c r="T254" s="139"/>
      <c r="U254" s="107"/>
      <c r="V254" s="107"/>
      <c r="W254" s="107"/>
      <c r="X254" s="107"/>
      <c r="Y254" s="107"/>
      <c r="Z254" s="107"/>
      <c r="AA254" s="107"/>
      <c r="AB254" s="107"/>
      <c r="AC254" s="107"/>
      <c r="AD254" s="107"/>
      <c r="AE254" s="107"/>
      <c r="AT254" s="89" t="s">
        <v>139</v>
      </c>
      <c r="AU254" s="89" t="s">
        <v>18</v>
      </c>
    </row>
    <row r="255" spans="1:65" s="112" customFormat="1" ht="16.5" customHeight="1" x14ac:dyDescent="0.2">
      <c r="A255" s="107"/>
      <c r="B255" s="108"/>
      <c r="C255" s="244" t="s">
        <v>447</v>
      </c>
      <c r="D255" s="244" t="s">
        <v>120</v>
      </c>
      <c r="E255" s="245" t="s">
        <v>448</v>
      </c>
      <c r="F255" s="246" t="s">
        <v>449</v>
      </c>
      <c r="G255" s="247" t="s">
        <v>189</v>
      </c>
      <c r="H255" s="248">
        <v>1</v>
      </c>
      <c r="I255" s="85"/>
      <c r="J255" s="249">
        <f>ROUND(I255*H255,2)</f>
        <v>0</v>
      </c>
      <c r="K255" s="246" t="s">
        <v>1</v>
      </c>
      <c r="L255" s="108"/>
      <c r="M255" s="250" t="s">
        <v>1</v>
      </c>
      <c r="N255" s="251" t="s">
        <v>45</v>
      </c>
      <c r="O255" s="252">
        <v>0.2</v>
      </c>
      <c r="P255" s="252">
        <f>O255*H255</f>
        <v>0.2</v>
      </c>
      <c r="Q255" s="252">
        <v>0.22128999999999999</v>
      </c>
      <c r="R255" s="252">
        <f>Q255*H255</f>
        <v>0.22128999999999999</v>
      </c>
      <c r="S255" s="252">
        <v>0</v>
      </c>
      <c r="T255" s="253">
        <f>S255*H255</f>
        <v>0</v>
      </c>
      <c r="U255" s="107"/>
      <c r="V255" s="107"/>
      <c r="W255" s="107"/>
      <c r="X255" s="107"/>
      <c r="Y255" s="107"/>
      <c r="Z255" s="107"/>
      <c r="AA255" s="107"/>
      <c r="AB255" s="107"/>
      <c r="AC255" s="107"/>
      <c r="AD255" s="107"/>
      <c r="AE255" s="107"/>
      <c r="AR255" s="254" t="s">
        <v>123</v>
      </c>
      <c r="AT255" s="254" t="s">
        <v>120</v>
      </c>
      <c r="AU255" s="254" t="s">
        <v>18</v>
      </c>
      <c r="AY255" s="89" t="s">
        <v>118</v>
      </c>
      <c r="BE255" s="255">
        <f>IF(N255="základní",J255,0)</f>
        <v>0</v>
      </c>
      <c r="BF255" s="255">
        <f>IF(N255="snížená",J255,0)</f>
        <v>0</v>
      </c>
      <c r="BG255" s="255">
        <f>IF(N255="zákl. přenesená",J255,0)</f>
        <v>0</v>
      </c>
      <c r="BH255" s="255">
        <f>IF(N255="sníž. přenesená",J255,0)</f>
        <v>0</v>
      </c>
      <c r="BI255" s="255">
        <f>IF(N255="nulová",J255,0)</f>
        <v>0</v>
      </c>
      <c r="BJ255" s="89" t="s">
        <v>85</v>
      </c>
      <c r="BK255" s="255">
        <f>ROUND(I255*H255,2)</f>
        <v>0</v>
      </c>
      <c r="BL255" s="89" t="s">
        <v>123</v>
      </c>
      <c r="BM255" s="254" t="s">
        <v>450</v>
      </c>
    </row>
    <row r="256" spans="1:65" s="112" customFormat="1" ht="24.2" customHeight="1" x14ac:dyDescent="0.2">
      <c r="A256" s="107"/>
      <c r="B256" s="108"/>
      <c r="C256" s="244" t="s">
        <v>451</v>
      </c>
      <c r="D256" s="244" t="s">
        <v>120</v>
      </c>
      <c r="E256" s="245" t="s">
        <v>452</v>
      </c>
      <c r="F256" s="246" t="s">
        <v>453</v>
      </c>
      <c r="G256" s="247" t="s">
        <v>189</v>
      </c>
      <c r="H256" s="248">
        <v>4</v>
      </c>
      <c r="I256" s="85"/>
      <c r="J256" s="249">
        <f>ROUND(I256*H256,2)</f>
        <v>0</v>
      </c>
      <c r="K256" s="246" t="s">
        <v>229</v>
      </c>
      <c r="L256" s="108"/>
      <c r="M256" s="250" t="s">
        <v>1</v>
      </c>
      <c r="N256" s="251" t="s">
        <v>45</v>
      </c>
      <c r="O256" s="252">
        <v>3.51</v>
      </c>
      <c r="P256" s="252">
        <f>O256*H256</f>
        <v>14.04</v>
      </c>
      <c r="Q256" s="252">
        <v>0</v>
      </c>
      <c r="R256" s="252">
        <f>Q256*H256</f>
        <v>0</v>
      </c>
      <c r="S256" s="252">
        <v>0</v>
      </c>
      <c r="T256" s="253">
        <f>S256*H256</f>
        <v>0</v>
      </c>
      <c r="U256" s="107"/>
      <c r="V256" s="107"/>
      <c r="W256" s="107"/>
      <c r="X256" s="107"/>
      <c r="Y256" s="107"/>
      <c r="Z256" s="107"/>
      <c r="AA256" s="107"/>
      <c r="AB256" s="107"/>
      <c r="AC256" s="107"/>
      <c r="AD256" s="107"/>
      <c r="AE256" s="107"/>
      <c r="AR256" s="254" t="s">
        <v>123</v>
      </c>
      <c r="AT256" s="254" t="s">
        <v>120</v>
      </c>
      <c r="AU256" s="254" t="s">
        <v>18</v>
      </c>
      <c r="AY256" s="89" t="s">
        <v>118</v>
      </c>
      <c r="BE256" s="255">
        <f>IF(N256="základní",J256,0)</f>
        <v>0</v>
      </c>
      <c r="BF256" s="255">
        <f>IF(N256="snížená",J256,0)</f>
        <v>0</v>
      </c>
      <c r="BG256" s="255">
        <f>IF(N256="zákl. přenesená",J256,0)</f>
        <v>0</v>
      </c>
      <c r="BH256" s="255">
        <f>IF(N256="sníž. přenesená",J256,0)</f>
        <v>0</v>
      </c>
      <c r="BI256" s="255">
        <f>IF(N256="nulová",J256,0)</f>
        <v>0</v>
      </c>
      <c r="BJ256" s="89" t="s">
        <v>85</v>
      </c>
      <c r="BK256" s="255">
        <f>ROUND(I256*H256,2)</f>
        <v>0</v>
      </c>
      <c r="BL256" s="89" t="s">
        <v>123</v>
      </c>
      <c r="BM256" s="254" t="s">
        <v>454</v>
      </c>
    </row>
    <row r="257" spans="1:65" s="112" customFormat="1" ht="24" customHeight="1" x14ac:dyDescent="0.2">
      <c r="A257" s="107"/>
      <c r="B257" s="108"/>
      <c r="C257" s="278" t="s">
        <v>455</v>
      </c>
      <c r="D257" s="278" t="s">
        <v>157</v>
      </c>
      <c r="E257" s="279" t="s">
        <v>456</v>
      </c>
      <c r="F257" s="289" t="s">
        <v>1476</v>
      </c>
      <c r="G257" s="281" t="s">
        <v>189</v>
      </c>
      <c r="H257" s="282">
        <v>4</v>
      </c>
      <c r="I257" s="86"/>
      <c r="J257" s="283">
        <f>ROUND(I257*H257,2)</f>
        <v>0</v>
      </c>
      <c r="K257" s="280" t="s">
        <v>122</v>
      </c>
      <c r="L257" s="284"/>
      <c r="M257" s="285" t="s">
        <v>1</v>
      </c>
      <c r="N257" s="286" t="s">
        <v>45</v>
      </c>
      <c r="O257" s="252">
        <v>0</v>
      </c>
      <c r="P257" s="252">
        <f>O257*H257</f>
        <v>0</v>
      </c>
      <c r="Q257" s="252">
        <v>1.9E-3</v>
      </c>
      <c r="R257" s="252">
        <f>Q257*H257</f>
        <v>7.6E-3</v>
      </c>
      <c r="S257" s="252">
        <v>0</v>
      </c>
      <c r="T257" s="253">
        <f>S257*H257</f>
        <v>0</v>
      </c>
      <c r="U257" s="107"/>
      <c r="V257" s="107"/>
      <c r="W257" s="107"/>
      <c r="X257" s="107"/>
      <c r="Y257" s="107"/>
      <c r="Z257" s="107"/>
      <c r="AA257" s="107"/>
      <c r="AB257" s="107"/>
      <c r="AC257" s="107"/>
      <c r="AD257" s="107"/>
      <c r="AE257" s="107"/>
      <c r="AR257" s="254" t="s">
        <v>141</v>
      </c>
      <c r="AT257" s="254" t="s">
        <v>157</v>
      </c>
      <c r="AU257" s="254" t="s">
        <v>18</v>
      </c>
      <c r="AY257" s="89" t="s">
        <v>118</v>
      </c>
      <c r="BE257" s="255">
        <f>IF(N257="základní",J257,0)</f>
        <v>0</v>
      </c>
      <c r="BF257" s="255">
        <f>IF(N257="snížená",J257,0)</f>
        <v>0</v>
      </c>
      <c r="BG257" s="255">
        <f>IF(N257="zákl. přenesená",J257,0)</f>
        <v>0</v>
      </c>
      <c r="BH257" s="255">
        <f>IF(N257="sníž. přenesená",J257,0)</f>
        <v>0</v>
      </c>
      <c r="BI257" s="255">
        <f>IF(N257="nulová",J257,0)</f>
        <v>0</v>
      </c>
      <c r="BJ257" s="89" t="s">
        <v>85</v>
      </c>
      <c r="BK257" s="255">
        <f>ROUND(I257*H257,2)</f>
        <v>0</v>
      </c>
      <c r="BL257" s="89" t="s">
        <v>123</v>
      </c>
      <c r="BM257" s="254" t="s">
        <v>457</v>
      </c>
    </row>
    <row r="258" spans="1:65" s="112" customFormat="1" ht="29.25" x14ac:dyDescent="0.2">
      <c r="A258" s="107"/>
      <c r="B258" s="108"/>
      <c r="C258" s="107"/>
      <c r="D258" s="262" t="s">
        <v>139</v>
      </c>
      <c r="E258" s="107"/>
      <c r="F258" s="269" t="s">
        <v>458</v>
      </c>
      <c r="G258" s="107"/>
      <c r="H258" s="107"/>
      <c r="I258" s="176"/>
      <c r="J258" s="107"/>
      <c r="K258" s="107"/>
      <c r="L258" s="108"/>
      <c r="M258" s="258"/>
      <c r="N258" s="259"/>
      <c r="O258" s="138"/>
      <c r="P258" s="138"/>
      <c r="Q258" s="138"/>
      <c r="R258" s="138"/>
      <c r="S258" s="138"/>
      <c r="T258" s="139"/>
      <c r="U258" s="107"/>
      <c r="V258" s="107"/>
      <c r="W258" s="107"/>
      <c r="X258" s="107"/>
      <c r="Y258" s="107"/>
      <c r="Z258" s="107"/>
      <c r="AA258" s="107"/>
      <c r="AB258" s="107"/>
      <c r="AC258" s="107"/>
      <c r="AD258" s="107"/>
      <c r="AE258" s="107"/>
      <c r="AT258" s="89" t="s">
        <v>139</v>
      </c>
      <c r="AU258" s="89" t="s">
        <v>18</v>
      </c>
    </row>
    <row r="259" spans="1:65" s="112" customFormat="1" ht="16.5" customHeight="1" x14ac:dyDescent="0.2">
      <c r="A259" s="107"/>
      <c r="B259" s="108"/>
      <c r="C259" s="244" t="s">
        <v>459</v>
      </c>
      <c r="D259" s="244" t="s">
        <v>120</v>
      </c>
      <c r="E259" s="245" t="s">
        <v>460</v>
      </c>
      <c r="F259" s="246" t="s">
        <v>461</v>
      </c>
      <c r="G259" s="247" t="s">
        <v>127</v>
      </c>
      <c r="H259" s="248">
        <v>6.9</v>
      </c>
      <c r="I259" s="85"/>
      <c r="J259" s="249">
        <f>ROUND(I259*H259,2)</f>
        <v>0</v>
      </c>
      <c r="K259" s="246" t="s">
        <v>229</v>
      </c>
      <c r="L259" s="108"/>
      <c r="M259" s="250" t="s">
        <v>1</v>
      </c>
      <c r="N259" s="251" t="s">
        <v>45</v>
      </c>
      <c r="O259" s="252">
        <v>6.2E-2</v>
      </c>
      <c r="P259" s="252">
        <f>O259*H259</f>
        <v>0.42780000000000001</v>
      </c>
      <c r="Q259" s="252">
        <v>0</v>
      </c>
      <c r="R259" s="252">
        <f>Q259*H259</f>
        <v>0</v>
      </c>
      <c r="S259" s="252">
        <v>0</v>
      </c>
      <c r="T259" s="253">
        <f>S259*H259</f>
        <v>0</v>
      </c>
      <c r="U259" s="107"/>
      <c r="V259" s="107"/>
      <c r="W259" s="107"/>
      <c r="X259" s="107"/>
      <c r="Y259" s="107"/>
      <c r="Z259" s="107"/>
      <c r="AA259" s="107"/>
      <c r="AB259" s="107"/>
      <c r="AC259" s="107"/>
      <c r="AD259" s="107"/>
      <c r="AE259" s="107"/>
      <c r="AR259" s="254" t="s">
        <v>123</v>
      </c>
      <c r="AT259" s="254" t="s">
        <v>120</v>
      </c>
      <c r="AU259" s="254" t="s">
        <v>18</v>
      </c>
      <c r="AY259" s="89" t="s">
        <v>118</v>
      </c>
      <c r="BE259" s="255">
        <f>IF(N259="základní",J259,0)</f>
        <v>0</v>
      </c>
      <c r="BF259" s="255">
        <f>IF(N259="snížená",J259,0)</f>
        <v>0</v>
      </c>
      <c r="BG259" s="255">
        <f>IF(N259="zákl. přenesená",J259,0)</f>
        <v>0</v>
      </c>
      <c r="BH259" s="255">
        <f>IF(N259="sníž. přenesená",J259,0)</f>
        <v>0</v>
      </c>
      <c r="BI259" s="255">
        <f>IF(N259="nulová",J259,0)</f>
        <v>0</v>
      </c>
      <c r="BJ259" s="89" t="s">
        <v>85</v>
      </c>
      <c r="BK259" s="255">
        <f>ROUND(I259*H259,2)</f>
        <v>0</v>
      </c>
      <c r="BL259" s="89" t="s">
        <v>123</v>
      </c>
      <c r="BM259" s="254" t="s">
        <v>462</v>
      </c>
    </row>
    <row r="260" spans="1:65" s="260" customFormat="1" x14ac:dyDescent="0.2">
      <c r="B260" s="261"/>
      <c r="D260" s="262" t="s">
        <v>125</v>
      </c>
      <c r="E260" s="263" t="s">
        <v>1</v>
      </c>
      <c r="F260" s="264" t="s">
        <v>463</v>
      </c>
      <c r="H260" s="265">
        <v>6.9</v>
      </c>
      <c r="I260" s="179"/>
      <c r="L260" s="261"/>
      <c r="M260" s="266"/>
      <c r="N260" s="267"/>
      <c r="O260" s="267"/>
      <c r="P260" s="267"/>
      <c r="Q260" s="267"/>
      <c r="R260" s="267"/>
      <c r="S260" s="267"/>
      <c r="T260" s="268"/>
      <c r="AT260" s="263" t="s">
        <v>125</v>
      </c>
      <c r="AU260" s="263" t="s">
        <v>18</v>
      </c>
      <c r="AV260" s="260" t="s">
        <v>18</v>
      </c>
      <c r="AW260" s="260" t="s">
        <v>35</v>
      </c>
      <c r="AX260" s="260" t="s">
        <v>85</v>
      </c>
      <c r="AY260" s="263" t="s">
        <v>118</v>
      </c>
    </row>
    <row r="261" spans="1:65" s="112" customFormat="1" ht="16.5" customHeight="1" x14ac:dyDescent="0.2">
      <c r="A261" s="107"/>
      <c r="B261" s="108"/>
      <c r="C261" s="244" t="s">
        <v>464</v>
      </c>
      <c r="D261" s="244" t="s">
        <v>120</v>
      </c>
      <c r="E261" s="245" t="s">
        <v>465</v>
      </c>
      <c r="F261" s="246" t="s">
        <v>466</v>
      </c>
      <c r="G261" s="247" t="s">
        <v>127</v>
      </c>
      <c r="H261" s="248">
        <v>22.4</v>
      </c>
      <c r="I261" s="85"/>
      <c r="J261" s="249">
        <f>ROUND(I261*H261,2)</f>
        <v>0</v>
      </c>
      <c r="K261" s="246" t="s">
        <v>229</v>
      </c>
      <c r="L261" s="108"/>
      <c r="M261" s="250" t="s">
        <v>1</v>
      </c>
      <c r="N261" s="251" t="s">
        <v>45</v>
      </c>
      <c r="O261" s="252">
        <v>4.3999999999999997E-2</v>
      </c>
      <c r="P261" s="252">
        <f>O261*H261</f>
        <v>0.98559999999999992</v>
      </c>
      <c r="Q261" s="252">
        <v>0</v>
      </c>
      <c r="R261" s="252">
        <f>Q261*H261</f>
        <v>0</v>
      </c>
      <c r="S261" s="252">
        <v>0</v>
      </c>
      <c r="T261" s="253">
        <f>S261*H261</f>
        <v>0</v>
      </c>
      <c r="U261" s="107"/>
      <c r="V261" s="107"/>
      <c r="W261" s="107"/>
      <c r="X261" s="107"/>
      <c r="Y261" s="107"/>
      <c r="Z261" s="107"/>
      <c r="AA261" s="107"/>
      <c r="AB261" s="107"/>
      <c r="AC261" s="107"/>
      <c r="AD261" s="107"/>
      <c r="AE261" s="107"/>
      <c r="AR261" s="254" t="s">
        <v>123</v>
      </c>
      <c r="AT261" s="254" t="s">
        <v>120</v>
      </c>
      <c r="AU261" s="254" t="s">
        <v>18</v>
      </c>
      <c r="AY261" s="89" t="s">
        <v>118</v>
      </c>
      <c r="BE261" s="255">
        <f>IF(N261="základní",J261,0)</f>
        <v>0</v>
      </c>
      <c r="BF261" s="255">
        <f>IF(N261="snížená",J261,0)</f>
        <v>0</v>
      </c>
      <c r="BG261" s="255">
        <f>IF(N261="zákl. přenesená",J261,0)</f>
        <v>0</v>
      </c>
      <c r="BH261" s="255">
        <f>IF(N261="sníž. přenesená",J261,0)</f>
        <v>0</v>
      </c>
      <c r="BI261" s="255">
        <f>IF(N261="nulová",J261,0)</f>
        <v>0</v>
      </c>
      <c r="BJ261" s="89" t="s">
        <v>85</v>
      </c>
      <c r="BK261" s="255">
        <f>ROUND(I261*H261,2)</f>
        <v>0</v>
      </c>
      <c r="BL261" s="89" t="s">
        <v>123</v>
      </c>
      <c r="BM261" s="254" t="s">
        <v>467</v>
      </c>
    </row>
    <row r="262" spans="1:65" s="260" customFormat="1" x14ac:dyDescent="0.2">
      <c r="B262" s="261"/>
      <c r="D262" s="262" t="s">
        <v>125</v>
      </c>
      <c r="E262" s="263" t="s">
        <v>1</v>
      </c>
      <c r="F262" s="264" t="s">
        <v>468</v>
      </c>
      <c r="H262" s="265">
        <v>11.2</v>
      </c>
      <c r="I262" s="179"/>
      <c r="L262" s="261"/>
      <c r="M262" s="266"/>
      <c r="N262" s="267"/>
      <c r="O262" s="267"/>
      <c r="P262" s="267"/>
      <c r="Q262" s="267"/>
      <c r="R262" s="267"/>
      <c r="S262" s="267"/>
      <c r="T262" s="268"/>
      <c r="AT262" s="263" t="s">
        <v>125</v>
      </c>
      <c r="AU262" s="263" t="s">
        <v>18</v>
      </c>
      <c r="AV262" s="260" t="s">
        <v>18</v>
      </c>
      <c r="AW262" s="260" t="s">
        <v>35</v>
      </c>
      <c r="AX262" s="260" t="s">
        <v>80</v>
      </c>
      <c r="AY262" s="263" t="s">
        <v>118</v>
      </c>
    </row>
    <row r="263" spans="1:65" s="260" customFormat="1" x14ac:dyDescent="0.2">
      <c r="B263" s="261"/>
      <c r="D263" s="262" t="s">
        <v>125</v>
      </c>
      <c r="E263" s="263" t="s">
        <v>1</v>
      </c>
      <c r="F263" s="264" t="s">
        <v>469</v>
      </c>
      <c r="H263" s="265">
        <v>11.2</v>
      </c>
      <c r="I263" s="179"/>
      <c r="L263" s="261"/>
      <c r="M263" s="266"/>
      <c r="N263" s="267"/>
      <c r="O263" s="267"/>
      <c r="P263" s="267"/>
      <c r="Q263" s="267"/>
      <c r="R263" s="267"/>
      <c r="S263" s="267"/>
      <c r="T263" s="268"/>
      <c r="AT263" s="263" t="s">
        <v>125</v>
      </c>
      <c r="AU263" s="263" t="s">
        <v>18</v>
      </c>
      <c r="AV263" s="260" t="s">
        <v>18</v>
      </c>
      <c r="AW263" s="260" t="s">
        <v>35</v>
      </c>
      <c r="AX263" s="260" t="s">
        <v>80</v>
      </c>
      <c r="AY263" s="263" t="s">
        <v>118</v>
      </c>
    </row>
    <row r="264" spans="1:65" s="270" customFormat="1" x14ac:dyDescent="0.2">
      <c r="B264" s="271"/>
      <c r="D264" s="262" t="s">
        <v>125</v>
      </c>
      <c r="E264" s="272" t="s">
        <v>1</v>
      </c>
      <c r="F264" s="273" t="s">
        <v>134</v>
      </c>
      <c r="H264" s="274">
        <v>22.4</v>
      </c>
      <c r="I264" s="180"/>
      <c r="L264" s="271"/>
      <c r="M264" s="275"/>
      <c r="N264" s="276"/>
      <c r="O264" s="276"/>
      <c r="P264" s="276"/>
      <c r="Q264" s="276"/>
      <c r="R264" s="276"/>
      <c r="S264" s="276"/>
      <c r="T264" s="277"/>
      <c r="AT264" s="272" t="s">
        <v>125</v>
      </c>
      <c r="AU264" s="272" t="s">
        <v>18</v>
      </c>
      <c r="AV264" s="270" t="s">
        <v>123</v>
      </c>
      <c r="AW264" s="270" t="s">
        <v>35</v>
      </c>
      <c r="AX264" s="270" t="s">
        <v>85</v>
      </c>
      <c r="AY264" s="272" t="s">
        <v>118</v>
      </c>
    </row>
    <row r="265" spans="1:65" s="112" customFormat="1" ht="16.5" customHeight="1" x14ac:dyDescent="0.2">
      <c r="A265" s="107"/>
      <c r="B265" s="108"/>
      <c r="C265" s="244" t="s">
        <v>470</v>
      </c>
      <c r="D265" s="244" t="s">
        <v>120</v>
      </c>
      <c r="E265" s="245" t="s">
        <v>471</v>
      </c>
      <c r="F265" s="246" t="s">
        <v>472</v>
      </c>
      <c r="G265" s="247" t="s">
        <v>127</v>
      </c>
      <c r="H265" s="248">
        <v>326</v>
      </c>
      <c r="I265" s="85"/>
      <c r="J265" s="249">
        <f>ROUND(I265*H265,2)</f>
        <v>0</v>
      </c>
      <c r="K265" s="246" t="s">
        <v>229</v>
      </c>
      <c r="L265" s="108"/>
      <c r="M265" s="250" t="s">
        <v>1</v>
      </c>
      <c r="N265" s="251" t="s">
        <v>45</v>
      </c>
      <c r="O265" s="252">
        <v>4.3999999999999997E-2</v>
      </c>
      <c r="P265" s="252">
        <f>O265*H265</f>
        <v>14.343999999999999</v>
      </c>
      <c r="Q265" s="252">
        <v>0</v>
      </c>
      <c r="R265" s="252">
        <f>Q265*H265</f>
        <v>0</v>
      </c>
      <c r="S265" s="252">
        <v>0</v>
      </c>
      <c r="T265" s="253">
        <f>S265*H265</f>
        <v>0</v>
      </c>
      <c r="U265" s="107"/>
      <c r="V265" s="107"/>
      <c r="W265" s="107"/>
      <c r="X265" s="107"/>
      <c r="Y265" s="107"/>
      <c r="Z265" s="107"/>
      <c r="AA265" s="107"/>
      <c r="AB265" s="107"/>
      <c r="AC265" s="107"/>
      <c r="AD265" s="107"/>
      <c r="AE265" s="107"/>
      <c r="AR265" s="254" t="s">
        <v>123</v>
      </c>
      <c r="AT265" s="254" t="s">
        <v>120</v>
      </c>
      <c r="AU265" s="254" t="s">
        <v>18</v>
      </c>
      <c r="AY265" s="89" t="s">
        <v>118</v>
      </c>
      <c r="BE265" s="255">
        <f>IF(N265="základní",J265,0)</f>
        <v>0</v>
      </c>
      <c r="BF265" s="255">
        <f>IF(N265="snížená",J265,0)</f>
        <v>0</v>
      </c>
      <c r="BG265" s="255">
        <f>IF(N265="zákl. přenesená",J265,0)</f>
        <v>0</v>
      </c>
      <c r="BH265" s="255">
        <f>IF(N265="sníž. přenesená",J265,0)</f>
        <v>0</v>
      </c>
      <c r="BI265" s="255">
        <f>IF(N265="nulová",J265,0)</f>
        <v>0</v>
      </c>
      <c r="BJ265" s="89" t="s">
        <v>85</v>
      </c>
      <c r="BK265" s="255">
        <f>ROUND(I265*H265,2)</f>
        <v>0</v>
      </c>
      <c r="BL265" s="89" t="s">
        <v>123</v>
      </c>
      <c r="BM265" s="254" t="s">
        <v>473</v>
      </c>
    </row>
    <row r="266" spans="1:65" s="260" customFormat="1" x14ac:dyDescent="0.2">
      <c r="B266" s="261"/>
      <c r="D266" s="262" t="s">
        <v>125</v>
      </c>
      <c r="E266" s="263" t="s">
        <v>1</v>
      </c>
      <c r="F266" s="264" t="s">
        <v>474</v>
      </c>
      <c r="H266" s="265">
        <v>163</v>
      </c>
      <c r="I266" s="179"/>
      <c r="L266" s="261"/>
      <c r="M266" s="266"/>
      <c r="N266" s="267"/>
      <c r="O266" s="267"/>
      <c r="P266" s="267"/>
      <c r="Q266" s="267"/>
      <c r="R266" s="267"/>
      <c r="S266" s="267"/>
      <c r="T266" s="268"/>
      <c r="AT266" s="263" t="s">
        <v>125</v>
      </c>
      <c r="AU266" s="263" t="s">
        <v>18</v>
      </c>
      <c r="AV266" s="260" t="s">
        <v>18</v>
      </c>
      <c r="AW266" s="260" t="s">
        <v>35</v>
      </c>
      <c r="AX266" s="260" t="s">
        <v>80</v>
      </c>
      <c r="AY266" s="263" t="s">
        <v>118</v>
      </c>
    </row>
    <row r="267" spans="1:65" s="260" customFormat="1" x14ac:dyDescent="0.2">
      <c r="B267" s="261"/>
      <c r="D267" s="262" t="s">
        <v>125</v>
      </c>
      <c r="E267" s="263" t="s">
        <v>1</v>
      </c>
      <c r="F267" s="264" t="s">
        <v>475</v>
      </c>
      <c r="H267" s="265">
        <v>163</v>
      </c>
      <c r="I267" s="179"/>
      <c r="L267" s="261"/>
      <c r="M267" s="266"/>
      <c r="N267" s="267"/>
      <c r="O267" s="267"/>
      <c r="P267" s="267"/>
      <c r="Q267" s="267"/>
      <c r="R267" s="267"/>
      <c r="S267" s="267"/>
      <c r="T267" s="268"/>
      <c r="AT267" s="263" t="s">
        <v>125</v>
      </c>
      <c r="AU267" s="263" t="s">
        <v>18</v>
      </c>
      <c r="AV267" s="260" t="s">
        <v>18</v>
      </c>
      <c r="AW267" s="260" t="s">
        <v>35</v>
      </c>
      <c r="AX267" s="260" t="s">
        <v>80</v>
      </c>
      <c r="AY267" s="263" t="s">
        <v>118</v>
      </c>
    </row>
    <row r="268" spans="1:65" s="270" customFormat="1" x14ac:dyDescent="0.2">
      <c r="B268" s="271"/>
      <c r="D268" s="262" t="s">
        <v>125</v>
      </c>
      <c r="E268" s="272" t="s">
        <v>1</v>
      </c>
      <c r="F268" s="273" t="s">
        <v>134</v>
      </c>
      <c r="H268" s="274">
        <v>326</v>
      </c>
      <c r="I268" s="180"/>
      <c r="L268" s="271"/>
      <c r="M268" s="275"/>
      <c r="N268" s="276"/>
      <c r="O268" s="276"/>
      <c r="P268" s="276"/>
      <c r="Q268" s="276"/>
      <c r="R268" s="276"/>
      <c r="S268" s="276"/>
      <c r="T268" s="277"/>
      <c r="AT268" s="272" t="s">
        <v>125</v>
      </c>
      <c r="AU268" s="272" t="s">
        <v>18</v>
      </c>
      <c r="AV268" s="270" t="s">
        <v>123</v>
      </c>
      <c r="AW268" s="270" t="s">
        <v>35</v>
      </c>
      <c r="AX268" s="270" t="s">
        <v>85</v>
      </c>
      <c r="AY268" s="272" t="s">
        <v>118</v>
      </c>
    </row>
    <row r="269" spans="1:65" s="112" customFormat="1" ht="16.5" customHeight="1" x14ac:dyDescent="0.2">
      <c r="A269" s="107"/>
      <c r="B269" s="108"/>
      <c r="C269" s="244" t="s">
        <v>476</v>
      </c>
      <c r="D269" s="244" t="s">
        <v>120</v>
      </c>
      <c r="E269" s="245" t="s">
        <v>477</v>
      </c>
      <c r="F269" s="246" t="s">
        <v>478</v>
      </c>
      <c r="G269" s="247" t="s">
        <v>127</v>
      </c>
      <c r="H269" s="248">
        <v>148.9</v>
      </c>
      <c r="I269" s="85"/>
      <c r="J269" s="249">
        <f>ROUND(I269*H269,2)</f>
        <v>0</v>
      </c>
      <c r="K269" s="246" t="s">
        <v>229</v>
      </c>
      <c r="L269" s="108"/>
      <c r="M269" s="250" t="s">
        <v>1</v>
      </c>
      <c r="N269" s="251" t="s">
        <v>45</v>
      </c>
      <c r="O269" s="252">
        <v>7.9000000000000001E-2</v>
      </c>
      <c r="P269" s="252">
        <f>O269*H269</f>
        <v>11.763100000000001</v>
      </c>
      <c r="Q269" s="252">
        <v>0</v>
      </c>
      <c r="R269" s="252">
        <f>Q269*H269</f>
        <v>0</v>
      </c>
      <c r="S269" s="252">
        <v>0</v>
      </c>
      <c r="T269" s="253">
        <f>S269*H269</f>
        <v>0</v>
      </c>
      <c r="U269" s="107"/>
      <c r="V269" s="107"/>
      <c r="W269" s="107"/>
      <c r="X269" s="107"/>
      <c r="Y269" s="107"/>
      <c r="Z269" s="107"/>
      <c r="AA269" s="107"/>
      <c r="AB269" s="107"/>
      <c r="AC269" s="107"/>
      <c r="AD269" s="107"/>
      <c r="AE269" s="107"/>
      <c r="AR269" s="254" t="s">
        <v>123</v>
      </c>
      <c r="AT269" s="254" t="s">
        <v>120</v>
      </c>
      <c r="AU269" s="254" t="s">
        <v>18</v>
      </c>
      <c r="AY269" s="89" t="s">
        <v>118</v>
      </c>
      <c r="BE269" s="255">
        <f>IF(N269="základní",J269,0)</f>
        <v>0</v>
      </c>
      <c r="BF269" s="255">
        <f>IF(N269="snížená",J269,0)</f>
        <v>0</v>
      </c>
      <c r="BG269" s="255">
        <f>IF(N269="zákl. přenesená",J269,0)</f>
        <v>0</v>
      </c>
      <c r="BH269" s="255">
        <f>IF(N269="sníž. přenesená",J269,0)</f>
        <v>0</v>
      </c>
      <c r="BI269" s="255">
        <f>IF(N269="nulová",J269,0)</f>
        <v>0</v>
      </c>
      <c r="BJ269" s="89" t="s">
        <v>85</v>
      </c>
      <c r="BK269" s="255">
        <f>ROUND(I269*H269,2)</f>
        <v>0</v>
      </c>
      <c r="BL269" s="89" t="s">
        <v>123</v>
      </c>
      <c r="BM269" s="254" t="s">
        <v>479</v>
      </c>
    </row>
    <row r="270" spans="1:65" s="260" customFormat="1" x14ac:dyDescent="0.2">
      <c r="B270" s="261"/>
      <c r="D270" s="262" t="s">
        <v>125</v>
      </c>
      <c r="E270" s="263" t="s">
        <v>1</v>
      </c>
      <c r="F270" s="264" t="s">
        <v>480</v>
      </c>
      <c r="H270" s="265">
        <v>148.9</v>
      </c>
      <c r="I270" s="179"/>
      <c r="L270" s="261"/>
      <c r="M270" s="266"/>
      <c r="N270" s="267"/>
      <c r="O270" s="267"/>
      <c r="P270" s="267"/>
      <c r="Q270" s="267"/>
      <c r="R270" s="267"/>
      <c r="S270" s="267"/>
      <c r="T270" s="268"/>
      <c r="AT270" s="263" t="s">
        <v>125</v>
      </c>
      <c r="AU270" s="263" t="s">
        <v>18</v>
      </c>
      <c r="AV270" s="260" t="s">
        <v>18</v>
      </c>
      <c r="AW270" s="260" t="s">
        <v>35</v>
      </c>
      <c r="AX270" s="260" t="s">
        <v>85</v>
      </c>
      <c r="AY270" s="263" t="s">
        <v>118</v>
      </c>
    </row>
    <row r="271" spans="1:65" s="112" customFormat="1" ht="16.5" customHeight="1" x14ac:dyDescent="0.2">
      <c r="A271" s="107"/>
      <c r="B271" s="108"/>
      <c r="C271" s="244" t="s">
        <v>481</v>
      </c>
      <c r="D271" s="244" t="s">
        <v>120</v>
      </c>
      <c r="E271" s="245" t="s">
        <v>482</v>
      </c>
      <c r="F271" s="246" t="s">
        <v>483</v>
      </c>
      <c r="G271" s="247" t="s">
        <v>127</v>
      </c>
      <c r="H271" s="248">
        <v>174.2</v>
      </c>
      <c r="I271" s="85"/>
      <c r="J271" s="249">
        <f>ROUND(I271*H271,2)</f>
        <v>0</v>
      </c>
      <c r="K271" s="246" t="s">
        <v>1</v>
      </c>
      <c r="L271" s="108"/>
      <c r="M271" s="250" t="s">
        <v>1</v>
      </c>
      <c r="N271" s="251" t="s">
        <v>45</v>
      </c>
      <c r="O271" s="252">
        <v>0.82799999999999996</v>
      </c>
      <c r="P271" s="252">
        <f>O271*H271</f>
        <v>144.23759999999999</v>
      </c>
      <c r="Q271" s="252">
        <v>1E-4</v>
      </c>
      <c r="R271" s="252">
        <f>Q271*H271</f>
        <v>1.7419999999999998E-2</v>
      </c>
      <c r="S271" s="252">
        <v>0</v>
      </c>
      <c r="T271" s="253">
        <f>S271*H271</f>
        <v>0</v>
      </c>
      <c r="U271" s="107"/>
      <c r="V271" s="107"/>
      <c r="W271" s="107"/>
      <c r="X271" s="107"/>
      <c r="Y271" s="107"/>
      <c r="Z271" s="107"/>
      <c r="AA271" s="107"/>
      <c r="AB271" s="107"/>
      <c r="AC271" s="107"/>
      <c r="AD271" s="107"/>
      <c r="AE271" s="107"/>
      <c r="AR271" s="254" t="s">
        <v>123</v>
      </c>
      <c r="AT271" s="254" t="s">
        <v>120</v>
      </c>
      <c r="AU271" s="254" t="s">
        <v>18</v>
      </c>
      <c r="AY271" s="89" t="s">
        <v>118</v>
      </c>
      <c r="BE271" s="255">
        <f>IF(N271="základní",J271,0)</f>
        <v>0</v>
      </c>
      <c r="BF271" s="255">
        <f>IF(N271="snížená",J271,0)</f>
        <v>0</v>
      </c>
      <c r="BG271" s="255">
        <f>IF(N271="zákl. přenesená",J271,0)</f>
        <v>0</v>
      </c>
      <c r="BH271" s="255">
        <f>IF(N271="sníž. přenesená",J271,0)</f>
        <v>0</v>
      </c>
      <c r="BI271" s="255">
        <f>IF(N271="nulová",J271,0)</f>
        <v>0</v>
      </c>
      <c r="BJ271" s="89" t="s">
        <v>85</v>
      </c>
      <c r="BK271" s="255">
        <f>ROUND(I271*H271,2)</f>
        <v>0</v>
      </c>
      <c r="BL271" s="89" t="s">
        <v>123</v>
      </c>
      <c r="BM271" s="254" t="s">
        <v>484</v>
      </c>
    </row>
    <row r="272" spans="1:65" s="112" customFormat="1" ht="19.5" x14ac:dyDescent="0.2">
      <c r="A272" s="107"/>
      <c r="B272" s="108"/>
      <c r="C272" s="107"/>
      <c r="D272" s="262" t="s">
        <v>139</v>
      </c>
      <c r="E272" s="107"/>
      <c r="F272" s="269" t="s">
        <v>485</v>
      </c>
      <c r="G272" s="107"/>
      <c r="H272" s="107"/>
      <c r="I272" s="176"/>
      <c r="J272" s="107"/>
      <c r="K272" s="107"/>
      <c r="L272" s="108"/>
      <c r="M272" s="258"/>
      <c r="N272" s="259"/>
      <c r="O272" s="138"/>
      <c r="P272" s="138"/>
      <c r="Q272" s="138"/>
      <c r="R272" s="138"/>
      <c r="S272" s="138"/>
      <c r="T272" s="139"/>
      <c r="U272" s="107"/>
      <c r="V272" s="107"/>
      <c r="W272" s="107"/>
      <c r="X272" s="107"/>
      <c r="Y272" s="107"/>
      <c r="Z272" s="107"/>
      <c r="AA272" s="107"/>
      <c r="AB272" s="107"/>
      <c r="AC272" s="107"/>
      <c r="AD272" s="107"/>
      <c r="AE272" s="107"/>
      <c r="AT272" s="89" t="s">
        <v>139</v>
      </c>
      <c r="AU272" s="89" t="s">
        <v>18</v>
      </c>
    </row>
    <row r="273" spans="1:65" s="260" customFormat="1" x14ac:dyDescent="0.2">
      <c r="B273" s="261"/>
      <c r="D273" s="262" t="s">
        <v>125</v>
      </c>
      <c r="E273" s="263" t="s">
        <v>1</v>
      </c>
      <c r="F273" s="264" t="s">
        <v>486</v>
      </c>
      <c r="H273" s="265">
        <v>174.2</v>
      </c>
      <c r="I273" s="179"/>
      <c r="L273" s="261"/>
      <c r="M273" s="266"/>
      <c r="N273" s="267"/>
      <c r="O273" s="267"/>
      <c r="P273" s="267"/>
      <c r="Q273" s="267"/>
      <c r="R273" s="267"/>
      <c r="S273" s="267"/>
      <c r="T273" s="268"/>
      <c r="AT273" s="263" t="s">
        <v>125</v>
      </c>
      <c r="AU273" s="263" t="s">
        <v>18</v>
      </c>
      <c r="AV273" s="260" t="s">
        <v>18</v>
      </c>
      <c r="AW273" s="260" t="s">
        <v>35</v>
      </c>
      <c r="AX273" s="260" t="s">
        <v>85</v>
      </c>
      <c r="AY273" s="263" t="s">
        <v>118</v>
      </c>
    </row>
    <row r="274" spans="1:65" s="112" customFormat="1" ht="16.5" customHeight="1" x14ac:dyDescent="0.2">
      <c r="A274" s="107"/>
      <c r="B274" s="108"/>
      <c r="C274" s="244" t="s">
        <v>487</v>
      </c>
      <c r="D274" s="244" t="s">
        <v>120</v>
      </c>
      <c r="E274" s="245" t="s">
        <v>488</v>
      </c>
      <c r="F274" s="246" t="s">
        <v>489</v>
      </c>
      <c r="G274" s="247" t="s">
        <v>189</v>
      </c>
      <c r="H274" s="248">
        <v>16</v>
      </c>
      <c r="I274" s="85"/>
      <c r="J274" s="249">
        <f>ROUND(I274*H274,2)</f>
        <v>0</v>
      </c>
      <c r="K274" s="246" t="s">
        <v>229</v>
      </c>
      <c r="L274" s="108"/>
      <c r="M274" s="250" t="s">
        <v>1</v>
      </c>
      <c r="N274" s="251" t="s">
        <v>45</v>
      </c>
      <c r="O274" s="252">
        <v>10.3</v>
      </c>
      <c r="P274" s="252">
        <f>O274*H274</f>
        <v>164.8</v>
      </c>
      <c r="Q274" s="252">
        <v>0.45937</v>
      </c>
      <c r="R274" s="252">
        <f>Q274*H274</f>
        <v>7.34992</v>
      </c>
      <c r="S274" s="252">
        <v>0</v>
      </c>
      <c r="T274" s="253">
        <f>S274*H274</f>
        <v>0</v>
      </c>
      <c r="U274" s="107"/>
      <c r="V274" s="107"/>
      <c r="W274" s="107"/>
      <c r="X274" s="107"/>
      <c r="Y274" s="107"/>
      <c r="Z274" s="107"/>
      <c r="AA274" s="107"/>
      <c r="AB274" s="107"/>
      <c r="AC274" s="107"/>
      <c r="AD274" s="107"/>
      <c r="AE274" s="107"/>
      <c r="AR274" s="254" t="s">
        <v>123</v>
      </c>
      <c r="AT274" s="254" t="s">
        <v>120</v>
      </c>
      <c r="AU274" s="254" t="s">
        <v>18</v>
      </c>
      <c r="AY274" s="89" t="s">
        <v>118</v>
      </c>
      <c r="BE274" s="255">
        <f>IF(N274="základní",J274,0)</f>
        <v>0</v>
      </c>
      <c r="BF274" s="255">
        <f>IF(N274="snížená",J274,0)</f>
        <v>0</v>
      </c>
      <c r="BG274" s="255">
        <f>IF(N274="zákl. přenesená",J274,0)</f>
        <v>0</v>
      </c>
      <c r="BH274" s="255">
        <f>IF(N274="sníž. přenesená",J274,0)</f>
        <v>0</v>
      </c>
      <c r="BI274" s="255">
        <f>IF(N274="nulová",J274,0)</f>
        <v>0</v>
      </c>
      <c r="BJ274" s="89" t="s">
        <v>85</v>
      </c>
      <c r="BK274" s="255">
        <f>ROUND(I274*H274,2)</f>
        <v>0</v>
      </c>
      <c r="BL274" s="89" t="s">
        <v>123</v>
      </c>
      <c r="BM274" s="254" t="s">
        <v>490</v>
      </c>
    </row>
    <row r="275" spans="1:65" s="260" customFormat="1" x14ac:dyDescent="0.2">
      <c r="B275" s="261"/>
      <c r="D275" s="262" t="s">
        <v>125</v>
      </c>
      <c r="E275" s="263" t="s">
        <v>1</v>
      </c>
      <c r="F275" s="264" t="s">
        <v>491</v>
      </c>
      <c r="H275" s="265">
        <v>16</v>
      </c>
      <c r="I275" s="179"/>
      <c r="L275" s="261"/>
      <c r="M275" s="266"/>
      <c r="N275" s="267"/>
      <c r="O275" s="267"/>
      <c r="P275" s="267"/>
      <c r="Q275" s="267"/>
      <c r="R275" s="267"/>
      <c r="S275" s="267"/>
      <c r="T275" s="268"/>
      <c r="AT275" s="263" t="s">
        <v>125</v>
      </c>
      <c r="AU275" s="263" t="s">
        <v>18</v>
      </c>
      <c r="AV275" s="260" t="s">
        <v>18</v>
      </c>
      <c r="AW275" s="260" t="s">
        <v>35</v>
      </c>
      <c r="AX275" s="260" t="s">
        <v>85</v>
      </c>
      <c r="AY275" s="263" t="s">
        <v>118</v>
      </c>
    </row>
    <row r="276" spans="1:65" s="112" customFormat="1" ht="16.5" customHeight="1" x14ac:dyDescent="0.2">
      <c r="A276" s="107"/>
      <c r="B276" s="108"/>
      <c r="C276" s="244" t="s">
        <v>492</v>
      </c>
      <c r="D276" s="244" t="s">
        <v>120</v>
      </c>
      <c r="E276" s="245" t="s">
        <v>493</v>
      </c>
      <c r="F276" s="246" t="s">
        <v>494</v>
      </c>
      <c r="G276" s="247" t="s">
        <v>189</v>
      </c>
      <c r="H276" s="248">
        <v>14</v>
      </c>
      <c r="I276" s="85"/>
      <c r="J276" s="249">
        <f>ROUND(I276*H276,2)</f>
        <v>0</v>
      </c>
      <c r="K276" s="246" t="s">
        <v>229</v>
      </c>
      <c r="L276" s="108"/>
      <c r="M276" s="250" t="s">
        <v>1</v>
      </c>
      <c r="N276" s="251" t="s">
        <v>45</v>
      </c>
      <c r="O276" s="252">
        <v>0.86299999999999999</v>
      </c>
      <c r="P276" s="252">
        <f>O276*H276</f>
        <v>12.082000000000001</v>
      </c>
      <c r="Q276" s="252">
        <v>0.12303</v>
      </c>
      <c r="R276" s="252">
        <f>Q276*H276</f>
        <v>1.7224200000000001</v>
      </c>
      <c r="S276" s="252">
        <v>0</v>
      </c>
      <c r="T276" s="253">
        <f>S276*H276</f>
        <v>0</v>
      </c>
      <c r="U276" s="107"/>
      <c r="V276" s="107"/>
      <c r="W276" s="107"/>
      <c r="X276" s="107"/>
      <c r="Y276" s="107"/>
      <c r="Z276" s="107"/>
      <c r="AA276" s="107"/>
      <c r="AB276" s="107"/>
      <c r="AC276" s="107"/>
      <c r="AD276" s="107"/>
      <c r="AE276" s="107"/>
      <c r="AR276" s="254" t="s">
        <v>123</v>
      </c>
      <c r="AT276" s="254" t="s">
        <v>120</v>
      </c>
      <c r="AU276" s="254" t="s">
        <v>18</v>
      </c>
      <c r="AY276" s="89" t="s">
        <v>118</v>
      </c>
      <c r="BE276" s="255">
        <f>IF(N276="základní",J276,0)</f>
        <v>0</v>
      </c>
      <c r="BF276" s="255">
        <f>IF(N276="snížená",J276,0)</f>
        <v>0</v>
      </c>
      <c r="BG276" s="255">
        <f>IF(N276="zákl. přenesená",J276,0)</f>
        <v>0</v>
      </c>
      <c r="BH276" s="255">
        <f>IF(N276="sníž. přenesená",J276,0)</f>
        <v>0</v>
      </c>
      <c r="BI276" s="255">
        <f>IF(N276="nulová",J276,0)</f>
        <v>0</v>
      </c>
      <c r="BJ276" s="89" t="s">
        <v>85</v>
      </c>
      <c r="BK276" s="255">
        <f>ROUND(I276*H276,2)</f>
        <v>0</v>
      </c>
      <c r="BL276" s="89" t="s">
        <v>123</v>
      </c>
      <c r="BM276" s="254" t="s">
        <v>495</v>
      </c>
    </row>
    <row r="277" spans="1:65" s="112" customFormat="1" ht="24" customHeight="1" x14ac:dyDescent="0.2">
      <c r="A277" s="107"/>
      <c r="B277" s="108"/>
      <c r="C277" s="278" t="s">
        <v>496</v>
      </c>
      <c r="D277" s="278" t="s">
        <v>157</v>
      </c>
      <c r="E277" s="279" t="s">
        <v>497</v>
      </c>
      <c r="F277" s="289" t="s">
        <v>1477</v>
      </c>
      <c r="G277" s="281" t="s">
        <v>189</v>
      </c>
      <c r="H277" s="282">
        <v>14</v>
      </c>
      <c r="I277" s="86"/>
      <c r="J277" s="283">
        <f>ROUND(I277*H277,2)</f>
        <v>0</v>
      </c>
      <c r="K277" s="280" t="s">
        <v>122</v>
      </c>
      <c r="L277" s="284"/>
      <c r="M277" s="285" t="s">
        <v>1</v>
      </c>
      <c r="N277" s="286" t="s">
        <v>45</v>
      </c>
      <c r="O277" s="252">
        <v>0</v>
      </c>
      <c r="P277" s="252">
        <f>O277*H277</f>
        <v>0</v>
      </c>
      <c r="Q277" s="252">
        <v>1.3299999999999999E-2</v>
      </c>
      <c r="R277" s="252">
        <f>Q277*H277</f>
        <v>0.18619999999999998</v>
      </c>
      <c r="S277" s="252">
        <v>0</v>
      </c>
      <c r="T277" s="253">
        <f>S277*H277</f>
        <v>0</v>
      </c>
      <c r="U277" s="107"/>
      <c r="V277" s="107"/>
      <c r="W277" s="107"/>
      <c r="X277" s="107"/>
      <c r="Y277" s="107"/>
      <c r="Z277" s="107"/>
      <c r="AA277" s="107"/>
      <c r="AB277" s="107"/>
      <c r="AC277" s="107"/>
      <c r="AD277" s="107"/>
      <c r="AE277" s="107"/>
      <c r="AR277" s="254" t="s">
        <v>141</v>
      </c>
      <c r="AT277" s="254" t="s">
        <v>157</v>
      </c>
      <c r="AU277" s="254" t="s">
        <v>18</v>
      </c>
      <c r="AY277" s="89" t="s">
        <v>118</v>
      </c>
      <c r="BE277" s="255">
        <f>IF(N277="základní",J277,0)</f>
        <v>0</v>
      </c>
      <c r="BF277" s="255">
        <f>IF(N277="snížená",J277,0)</f>
        <v>0</v>
      </c>
      <c r="BG277" s="255">
        <f>IF(N277="zákl. přenesená",J277,0)</f>
        <v>0</v>
      </c>
      <c r="BH277" s="255">
        <f>IF(N277="sníž. přenesená",J277,0)</f>
        <v>0</v>
      </c>
      <c r="BI277" s="255">
        <f>IF(N277="nulová",J277,0)</f>
        <v>0</v>
      </c>
      <c r="BJ277" s="89" t="s">
        <v>85</v>
      </c>
      <c r="BK277" s="255">
        <f>ROUND(I277*H277,2)</f>
        <v>0</v>
      </c>
      <c r="BL277" s="89" t="s">
        <v>123</v>
      </c>
      <c r="BM277" s="254" t="s">
        <v>498</v>
      </c>
    </row>
    <row r="278" spans="1:65" s="112" customFormat="1" ht="19.5" x14ac:dyDescent="0.2">
      <c r="A278" s="107"/>
      <c r="B278" s="108"/>
      <c r="C278" s="107"/>
      <c r="D278" s="262" t="s">
        <v>139</v>
      </c>
      <c r="E278" s="107"/>
      <c r="F278" s="269" t="s">
        <v>499</v>
      </c>
      <c r="G278" s="107"/>
      <c r="H278" s="107"/>
      <c r="I278" s="176"/>
      <c r="J278" s="107"/>
      <c r="K278" s="107"/>
      <c r="L278" s="108"/>
      <c r="M278" s="258"/>
      <c r="N278" s="259"/>
      <c r="O278" s="138"/>
      <c r="P278" s="138"/>
      <c r="Q278" s="138"/>
      <c r="R278" s="138"/>
      <c r="S278" s="138"/>
      <c r="T278" s="139"/>
      <c r="U278" s="107"/>
      <c r="V278" s="107"/>
      <c r="W278" s="107"/>
      <c r="X278" s="107"/>
      <c r="Y278" s="107"/>
      <c r="Z278" s="107"/>
      <c r="AA278" s="107"/>
      <c r="AB278" s="107"/>
      <c r="AC278" s="107"/>
      <c r="AD278" s="107"/>
      <c r="AE278" s="107"/>
      <c r="AT278" s="89" t="s">
        <v>139</v>
      </c>
      <c r="AU278" s="89" t="s">
        <v>18</v>
      </c>
    </row>
    <row r="279" spans="1:65" s="112" customFormat="1" ht="24" customHeight="1" x14ac:dyDescent="0.2">
      <c r="A279" s="107"/>
      <c r="B279" s="108"/>
      <c r="C279" s="278" t="s">
        <v>500</v>
      </c>
      <c r="D279" s="278" t="s">
        <v>157</v>
      </c>
      <c r="E279" s="279" t="s">
        <v>501</v>
      </c>
      <c r="F279" s="289" t="s">
        <v>1481</v>
      </c>
      <c r="G279" s="281" t="s">
        <v>189</v>
      </c>
      <c r="H279" s="282">
        <v>14</v>
      </c>
      <c r="I279" s="86"/>
      <c r="J279" s="283">
        <f>ROUND(I279*H279,2)</f>
        <v>0</v>
      </c>
      <c r="K279" s="280" t="s">
        <v>1</v>
      </c>
      <c r="L279" s="284"/>
      <c r="M279" s="285" t="s">
        <v>1</v>
      </c>
      <c r="N279" s="286" t="s">
        <v>45</v>
      </c>
      <c r="O279" s="252">
        <v>0</v>
      </c>
      <c r="P279" s="252">
        <f>O279*H279</f>
        <v>0</v>
      </c>
      <c r="Q279" s="252">
        <v>8.9999999999999998E-4</v>
      </c>
      <c r="R279" s="252">
        <f>Q279*H279</f>
        <v>1.26E-2</v>
      </c>
      <c r="S279" s="252">
        <v>0</v>
      </c>
      <c r="T279" s="253">
        <f>S279*H279</f>
        <v>0</v>
      </c>
      <c r="U279" s="107"/>
      <c r="V279" s="107"/>
      <c r="W279" s="107"/>
      <c r="X279" s="107"/>
      <c r="Y279" s="107"/>
      <c r="Z279" s="107"/>
      <c r="AA279" s="107"/>
      <c r="AB279" s="107"/>
      <c r="AC279" s="107"/>
      <c r="AD279" s="107"/>
      <c r="AE279" s="107"/>
      <c r="AR279" s="254" t="s">
        <v>141</v>
      </c>
      <c r="AT279" s="254" t="s">
        <v>157</v>
      </c>
      <c r="AU279" s="254" t="s">
        <v>18</v>
      </c>
      <c r="AY279" s="89" t="s">
        <v>118</v>
      </c>
      <c r="BE279" s="255">
        <f>IF(N279="základní",J279,0)</f>
        <v>0</v>
      </c>
      <c r="BF279" s="255">
        <f>IF(N279="snížená",J279,0)</f>
        <v>0</v>
      </c>
      <c r="BG279" s="255">
        <f>IF(N279="zákl. přenesená",J279,0)</f>
        <v>0</v>
      </c>
      <c r="BH279" s="255">
        <f>IF(N279="sníž. přenesená",J279,0)</f>
        <v>0</v>
      </c>
      <c r="BI279" s="255">
        <f>IF(N279="nulová",J279,0)</f>
        <v>0</v>
      </c>
      <c r="BJ279" s="89" t="s">
        <v>85</v>
      </c>
      <c r="BK279" s="255">
        <f>ROUND(I279*H279,2)</f>
        <v>0</v>
      </c>
      <c r="BL279" s="89" t="s">
        <v>123</v>
      </c>
      <c r="BM279" s="254" t="s">
        <v>502</v>
      </c>
    </row>
    <row r="280" spans="1:65" s="112" customFormat="1" ht="16.5" customHeight="1" x14ac:dyDescent="0.2">
      <c r="A280" s="107"/>
      <c r="B280" s="108"/>
      <c r="C280" s="244" t="s">
        <v>503</v>
      </c>
      <c r="D280" s="244" t="s">
        <v>120</v>
      </c>
      <c r="E280" s="245" t="s">
        <v>504</v>
      </c>
      <c r="F280" s="246" t="s">
        <v>505</v>
      </c>
      <c r="G280" s="247" t="s">
        <v>189</v>
      </c>
      <c r="H280" s="248">
        <v>14</v>
      </c>
      <c r="I280" s="85"/>
      <c r="J280" s="249">
        <f>ROUND(I280*H280,2)</f>
        <v>0</v>
      </c>
      <c r="K280" s="246" t="s">
        <v>229</v>
      </c>
      <c r="L280" s="108"/>
      <c r="M280" s="250" t="s">
        <v>1</v>
      </c>
      <c r="N280" s="251" t="s">
        <v>45</v>
      </c>
      <c r="O280" s="252">
        <v>0.10100000000000001</v>
      </c>
      <c r="P280" s="252">
        <f>O280*H280</f>
        <v>1.4140000000000001</v>
      </c>
      <c r="Q280" s="252">
        <v>0</v>
      </c>
      <c r="R280" s="252">
        <f>Q280*H280</f>
        <v>0</v>
      </c>
      <c r="S280" s="252">
        <v>0</v>
      </c>
      <c r="T280" s="253">
        <f>S280*H280</f>
        <v>0</v>
      </c>
      <c r="U280" s="107"/>
      <c r="V280" s="107"/>
      <c r="W280" s="107"/>
      <c r="X280" s="107"/>
      <c r="Y280" s="107"/>
      <c r="Z280" s="107"/>
      <c r="AA280" s="107"/>
      <c r="AB280" s="107"/>
      <c r="AC280" s="107"/>
      <c r="AD280" s="107"/>
      <c r="AE280" s="107"/>
      <c r="AR280" s="254" t="s">
        <v>159</v>
      </c>
      <c r="AT280" s="254" t="s">
        <v>120</v>
      </c>
      <c r="AU280" s="254" t="s">
        <v>18</v>
      </c>
      <c r="AY280" s="89" t="s">
        <v>118</v>
      </c>
      <c r="BE280" s="255">
        <f>IF(N280="základní",J280,0)</f>
        <v>0</v>
      </c>
      <c r="BF280" s="255">
        <f>IF(N280="snížená",J280,0)</f>
        <v>0</v>
      </c>
      <c r="BG280" s="255">
        <f>IF(N280="zákl. přenesená",J280,0)</f>
        <v>0</v>
      </c>
      <c r="BH280" s="255">
        <f>IF(N280="sníž. přenesená",J280,0)</f>
        <v>0</v>
      </c>
      <c r="BI280" s="255">
        <f>IF(N280="nulová",J280,0)</f>
        <v>0</v>
      </c>
      <c r="BJ280" s="89" t="s">
        <v>85</v>
      </c>
      <c r="BK280" s="255">
        <f>ROUND(I280*H280,2)</f>
        <v>0</v>
      </c>
      <c r="BL280" s="89" t="s">
        <v>159</v>
      </c>
      <c r="BM280" s="254" t="s">
        <v>506</v>
      </c>
    </row>
    <row r="281" spans="1:65" s="112" customFormat="1" ht="24" customHeight="1" x14ac:dyDescent="0.2">
      <c r="A281" s="107"/>
      <c r="B281" s="108"/>
      <c r="C281" s="278" t="s">
        <v>507</v>
      </c>
      <c r="D281" s="278" t="s">
        <v>157</v>
      </c>
      <c r="E281" s="279" t="s">
        <v>508</v>
      </c>
      <c r="F281" s="289" t="s">
        <v>1482</v>
      </c>
      <c r="G281" s="281" t="s">
        <v>189</v>
      </c>
      <c r="H281" s="282">
        <v>3</v>
      </c>
      <c r="I281" s="86"/>
      <c r="J281" s="283">
        <f>ROUND(I281*H281,2)</f>
        <v>0</v>
      </c>
      <c r="K281" s="280" t="s">
        <v>122</v>
      </c>
      <c r="L281" s="284"/>
      <c r="M281" s="285" t="s">
        <v>1</v>
      </c>
      <c r="N281" s="286" t="s">
        <v>45</v>
      </c>
      <c r="O281" s="252">
        <v>0</v>
      </c>
      <c r="P281" s="252">
        <f>O281*H281</f>
        <v>0</v>
      </c>
      <c r="Q281" s="252">
        <v>3.5000000000000001E-3</v>
      </c>
      <c r="R281" s="252">
        <f>Q281*H281</f>
        <v>1.0500000000000001E-2</v>
      </c>
      <c r="S281" s="252">
        <v>0</v>
      </c>
      <c r="T281" s="253">
        <f>S281*H281</f>
        <v>0</v>
      </c>
      <c r="U281" s="107"/>
      <c r="V281" s="107"/>
      <c r="W281" s="107"/>
      <c r="X281" s="107"/>
      <c r="Y281" s="107"/>
      <c r="Z281" s="107"/>
      <c r="AA281" s="107"/>
      <c r="AB281" s="107"/>
      <c r="AC281" s="107"/>
      <c r="AD281" s="107"/>
      <c r="AE281" s="107"/>
      <c r="AR281" s="254" t="s">
        <v>186</v>
      </c>
      <c r="AT281" s="254" t="s">
        <v>157</v>
      </c>
      <c r="AU281" s="254" t="s">
        <v>18</v>
      </c>
      <c r="AY281" s="89" t="s">
        <v>118</v>
      </c>
      <c r="BE281" s="255">
        <f>IF(N281="základní",J281,0)</f>
        <v>0</v>
      </c>
      <c r="BF281" s="255">
        <f>IF(N281="snížená",J281,0)</f>
        <v>0</v>
      </c>
      <c r="BG281" s="255">
        <f>IF(N281="zákl. přenesená",J281,0)</f>
        <v>0</v>
      </c>
      <c r="BH281" s="255">
        <f>IF(N281="sníž. přenesená",J281,0)</f>
        <v>0</v>
      </c>
      <c r="BI281" s="255">
        <f>IF(N281="nulová",J281,0)</f>
        <v>0</v>
      </c>
      <c r="BJ281" s="89" t="s">
        <v>85</v>
      </c>
      <c r="BK281" s="255">
        <f>ROUND(I281*H281,2)</f>
        <v>0</v>
      </c>
      <c r="BL281" s="89" t="s">
        <v>159</v>
      </c>
      <c r="BM281" s="254" t="s">
        <v>509</v>
      </c>
    </row>
    <row r="282" spans="1:65" s="112" customFormat="1" ht="19.5" x14ac:dyDescent="0.2">
      <c r="A282" s="107"/>
      <c r="B282" s="108"/>
      <c r="C282" s="107"/>
      <c r="D282" s="262" t="s">
        <v>139</v>
      </c>
      <c r="E282" s="107"/>
      <c r="F282" s="269" t="s">
        <v>510</v>
      </c>
      <c r="G282" s="107"/>
      <c r="H282" s="107"/>
      <c r="I282" s="176"/>
      <c r="J282" s="107"/>
      <c r="K282" s="107"/>
      <c r="L282" s="108"/>
      <c r="M282" s="258"/>
      <c r="N282" s="259"/>
      <c r="O282" s="138"/>
      <c r="P282" s="138"/>
      <c r="Q282" s="138"/>
      <c r="R282" s="138"/>
      <c r="S282" s="138"/>
      <c r="T282" s="139"/>
      <c r="U282" s="107"/>
      <c r="V282" s="107"/>
      <c r="W282" s="107"/>
      <c r="X282" s="107"/>
      <c r="Y282" s="107"/>
      <c r="Z282" s="107"/>
      <c r="AA282" s="107"/>
      <c r="AB282" s="107"/>
      <c r="AC282" s="107"/>
      <c r="AD282" s="107"/>
      <c r="AE282" s="107"/>
      <c r="AT282" s="89" t="s">
        <v>139</v>
      </c>
      <c r="AU282" s="89" t="s">
        <v>18</v>
      </c>
    </row>
    <row r="283" spans="1:65" s="112" customFormat="1" ht="24" customHeight="1" x14ac:dyDescent="0.2">
      <c r="A283" s="107"/>
      <c r="B283" s="108"/>
      <c r="C283" s="278" t="s">
        <v>511</v>
      </c>
      <c r="D283" s="278" t="s">
        <v>157</v>
      </c>
      <c r="E283" s="279" t="s">
        <v>512</v>
      </c>
      <c r="F283" s="289" t="s">
        <v>1483</v>
      </c>
      <c r="G283" s="281" t="s">
        <v>189</v>
      </c>
      <c r="H283" s="282">
        <v>7</v>
      </c>
      <c r="I283" s="86"/>
      <c r="J283" s="283">
        <f>ROUND(I283*H283,2)</f>
        <v>0</v>
      </c>
      <c r="K283" s="280" t="s">
        <v>122</v>
      </c>
      <c r="L283" s="284"/>
      <c r="M283" s="285" t="s">
        <v>1</v>
      </c>
      <c r="N283" s="286" t="s">
        <v>45</v>
      </c>
      <c r="O283" s="252">
        <v>0</v>
      </c>
      <c r="P283" s="252">
        <f>O283*H283</f>
        <v>0</v>
      </c>
      <c r="Q283" s="252">
        <v>4.0000000000000001E-3</v>
      </c>
      <c r="R283" s="252">
        <f>Q283*H283</f>
        <v>2.8000000000000001E-2</v>
      </c>
      <c r="S283" s="252">
        <v>0</v>
      </c>
      <c r="T283" s="253">
        <f>S283*H283</f>
        <v>0</v>
      </c>
      <c r="U283" s="107"/>
      <c r="V283" s="107"/>
      <c r="W283" s="107"/>
      <c r="X283" s="107"/>
      <c r="Y283" s="107"/>
      <c r="Z283" s="107"/>
      <c r="AA283" s="107"/>
      <c r="AB283" s="107"/>
      <c r="AC283" s="107"/>
      <c r="AD283" s="107"/>
      <c r="AE283" s="107"/>
      <c r="AR283" s="254" t="s">
        <v>186</v>
      </c>
      <c r="AT283" s="254" t="s">
        <v>157</v>
      </c>
      <c r="AU283" s="254" t="s">
        <v>18</v>
      </c>
      <c r="AY283" s="89" t="s">
        <v>118</v>
      </c>
      <c r="BE283" s="255">
        <f>IF(N283="základní",J283,0)</f>
        <v>0</v>
      </c>
      <c r="BF283" s="255">
        <f>IF(N283="snížená",J283,0)</f>
        <v>0</v>
      </c>
      <c r="BG283" s="255">
        <f>IF(N283="zákl. přenesená",J283,0)</f>
        <v>0</v>
      </c>
      <c r="BH283" s="255">
        <f>IF(N283="sníž. přenesená",J283,0)</f>
        <v>0</v>
      </c>
      <c r="BI283" s="255">
        <f>IF(N283="nulová",J283,0)</f>
        <v>0</v>
      </c>
      <c r="BJ283" s="89" t="s">
        <v>85</v>
      </c>
      <c r="BK283" s="255">
        <f>ROUND(I283*H283,2)</f>
        <v>0</v>
      </c>
      <c r="BL283" s="89" t="s">
        <v>159</v>
      </c>
      <c r="BM283" s="254" t="s">
        <v>513</v>
      </c>
    </row>
    <row r="284" spans="1:65" s="112" customFormat="1" ht="24" customHeight="1" x14ac:dyDescent="0.2">
      <c r="A284" s="107"/>
      <c r="B284" s="108"/>
      <c r="C284" s="278" t="s">
        <v>514</v>
      </c>
      <c r="D284" s="278" t="s">
        <v>157</v>
      </c>
      <c r="E284" s="279" t="s">
        <v>515</v>
      </c>
      <c r="F284" s="289" t="s">
        <v>1478</v>
      </c>
      <c r="G284" s="281" t="s">
        <v>189</v>
      </c>
      <c r="H284" s="282">
        <v>4</v>
      </c>
      <c r="I284" s="86"/>
      <c r="J284" s="283">
        <f>ROUND(I284*H284,2)</f>
        <v>0</v>
      </c>
      <c r="K284" s="280" t="s">
        <v>1</v>
      </c>
      <c r="L284" s="284"/>
      <c r="M284" s="285" t="s">
        <v>1</v>
      </c>
      <c r="N284" s="286" t="s">
        <v>45</v>
      </c>
      <c r="O284" s="252">
        <v>0</v>
      </c>
      <c r="P284" s="252">
        <f>O284*H284</f>
        <v>0</v>
      </c>
      <c r="Q284" s="252">
        <v>3.5000000000000001E-3</v>
      </c>
      <c r="R284" s="252">
        <f>Q284*H284</f>
        <v>1.4E-2</v>
      </c>
      <c r="S284" s="252">
        <v>0</v>
      </c>
      <c r="T284" s="253">
        <f>S284*H284</f>
        <v>0</v>
      </c>
      <c r="U284" s="107"/>
      <c r="V284" s="107"/>
      <c r="W284" s="107"/>
      <c r="X284" s="107"/>
      <c r="Y284" s="107"/>
      <c r="Z284" s="107"/>
      <c r="AA284" s="107"/>
      <c r="AB284" s="107"/>
      <c r="AC284" s="107"/>
      <c r="AD284" s="107"/>
      <c r="AE284" s="107"/>
      <c r="AR284" s="254" t="s">
        <v>186</v>
      </c>
      <c r="AT284" s="254" t="s">
        <v>157</v>
      </c>
      <c r="AU284" s="254" t="s">
        <v>18</v>
      </c>
      <c r="AY284" s="89" t="s">
        <v>118</v>
      </c>
      <c r="BE284" s="255">
        <f>IF(N284="základní",J284,0)</f>
        <v>0</v>
      </c>
      <c r="BF284" s="255">
        <f>IF(N284="snížená",J284,0)</f>
        <v>0</v>
      </c>
      <c r="BG284" s="255">
        <f>IF(N284="zákl. přenesená",J284,0)</f>
        <v>0</v>
      </c>
      <c r="BH284" s="255">
        <f>IF(N284="sníž. přenesená",J284,0)</f>
        <v>0</v>
      </c>
      <c r="BI284" s="255">
        <f>IF(N284="nulová",J284,0)</f>
        <v>0</v>
      </c>
      <c r="BJ284" s="89" t="s">
        <v>85</v>
      </c>
      <c r="BK284" s="255">
        <f>ROUND(I284*H284,2)</f>
        <v>0</v>
      </c>
      <c r="BL284" s="89" t="s">
        <v>159</v>
      </c>
      <c r="BM284" s="254" t="s">
        <v>516</v>
      </c>
    </row>
    <row r="285" spans="1:65" s="112" customFormat="1" ht="29.25" x14ac:dyDescent="0.2">
      <c r="A285" s="107"/>
      <c r="B285" s="108"/>
      <c r="C285" s="107"/>
      <c r="D285" s="262" t="s">
        <v>139</v>
      </c>
      <c r="E285" s="107"/>
      <c r="F285" s="269" t="s">
        <v>517</v>
      </c>
      <c r="G285" s="107"/>
      <c r="H285" s="107"/>
      <c r="I285" s="176"/>
      <c r="J285" s="107"/>
      <c r="K285" s="107"/>
      <c r="L285" s="108"/>
      <c r="M285" s="258"/>
      <c r="N285" s="259"/>
      <c r="O285" s="138"/>
      <c r="P285" s="138"/>
      <c r="Q285" s="138"/>
      <c r="R285" s="138"/>
      <c r="S285" s="138"/>
      <c r="T285" s="139"/>
      <c r="U285" s="107"/>
      <c r="V285" s="107"/>
      <c r="W285" s="107"/>
      <c r="X285" s="107"/>
      <c r="Y285" s="107"/>
      <c r="Z285" s="107"/>
      <c r="AA285" s="107"/>
      <c r="AB285" s="107"/>
      <c r="AC285" s="107"/>
      <c r="AD285" s="107"/>
      <c r="AE285" s="107"/>
      <c r="AT285" s="89" t="s">
        <v>139</v>
      </c>
      <c r="AU285" s="89" t="s">
        <v>18</v>
      </c>
    </row>
    <row r="286" spans="1:65" s="112" customFormat="1" ht="16.5" customHeight="1" x14ac:dyDescent="0.2">
      <c r="A286" s="107"/>
      <c r="B286" s="108"/>
      <c r="C286" s="244" t="s">
        <v>518</v>
      </c>
      <c r="D286" s="244" t="s">
        <v>120</v>
      </c>
      <c r="E286" s="245" t="s">
        <v>519</v>
      </c>
      <c r="F286" s="246" t="s">
        <v>520</v>
      </c>
      <c r="G286" s="247" t="s">
        <v>189</v>
      </c>
      <c r="H286" s="248">
        <v>1</v>
      </c>
      <c r="I286" s="85"/>
      <c r="J286" s="249">
        <f>ROUND(I286*H286,2)</f>
        <v>0</v>
      </c>
      <c r="K286" s="246" t="s">
        <v>229</v>
      </c>
      <c r="L286" s="108"/>
      <c r="M286" s="250" t="s">
        <v>1</v>
      </c>
      <c r="N286" s="251" t="s">
        <v>45</v>
      </c>
      <c r="O286" s="252">
        <v>1.1819999999999999</v>
      </c>
      <c r="P286" s="252">
        <f>O286*H286</f>
        <v>1.1819999999999999</v>
      </c>
      <c r="Q286" s="252">
        <v>0.32906000000000002</v>
      </c>
      <c r="R286" s="252">
        <f>Q286*H286</f>
        <v>0.32906000000000002</v>
      </c>
      <c r="S286" s="252">
        <v>0</v>
      </c>
      <c r="T286" s="253">
        <f>S286*H286</f>
        <v>0</v>
      </c>
      <c r="U286" s="107"/>
      <c r="V286" s="107"/>
      <c r="W286" s="107"/>
      <c r="X286" s="107"/>
      <c r="Y286" s="107"/>
      <c r="Z286" s="107"/>
      <c r="AA286" s="107"/>
      <c r="AB286" s="107"/>
      <c r="AC286" s="107"/>
      <c r="AD286" s="107"/>
      <c r="AE286" s="107"/>
      <c r="AR286" s="254" t="s">
        <v>123</v>
      </c>
      <c r="AT286" s="254" t="s">
        <v>120</v>
      </c>
      <c r="AU286" s="254" t="s">
        <v>18</v>
      </c>
      <c r="AY286" s="89" t="s">
        <v>118</v>
      </c>
      <c r="BE286" s="255">
        <f>IF(N286="základní",J286,0)</f>
        <v>0</v>
      </c>
      <c r="BF286" s="255">
        <f>IF(N286="snížená",J286,0)</f>
        <v>0</v>
      </c>
      <c r="BG286" s="255">
        <f>IF(N286="zákl. přenesená",J286,0)</f>
        <v>0</v>
      </c>
      <c r="BH286" s="255">
        <f>IF(N286="sníž. přenesená",J286,0)</f>
        <v>0</v>
      </c>
      <c r="BI286" s="255">
        <f>IF(N286="nulová",J286,0)</f>
        <v>0</v>
      </c>
      <c r="BJ286" s="89" t="s">
        <v>85</v>
      </c>
      <c r="BK286" s="255">
        <f>ROUND(I286*H286,2)</f>
        <v>0</v>
      </c>
      <c r="BL286" s="89" t="s">
        <v>123</v>
      </c>
      <c r="BM286" s="254" t="s">
        <v>521</v>
      </c>
    </row>
    <row r="287" spans="1:65" s="112" customFormat="1" ht="24" customHeight="1" x14ac:dyDescent="0.2">
      <c r="A287" s="107"/>
      <c r="B287" s="108"/>
      <c r="C287" s="278" t="s">
        <v>522</v>
      </c>
      <c r="D287" s="278" t="s">
        <v>157</v>
      </c>
      <c r="E287" s="279" t="s">
        <v>523</v>
      </c>
      <c r="F287" s="289" t="s">
        <v>1479</v>
      </c>
      <c r="G287" s="281" t="s">
        <v>189</v>
      </c>
      <c r="H287" s="282">
        <v>1</v>
      </c>
      <c r="I287" s="86"/>
      <c r="J287" s="283">
        <f>ROUND(I287*H287,2)</f>
        <v>0</v>
      </c>
      <c r="K287" s="280" t="s">
        <v>122</v>
      </c>
      <c r="L287" s="284"/>
      <c r="M287" s="285" t="s">
        <v>1</v>
      </c>
      <c r="N287" s="286" t="s">
        <v>45</v>
      </c>
      <c r="O287" s="252">
        <v>0</v>
      </c>
      <c r="P287" s="252">
        <f>O287*H287</f>
        <v>0</v>
      </c>
      <c r="Q287" s="252">
        <v>2.9499999999999998E-2</v>
      </c>
      <c r="R287" s="252">
        <f>Q287*H287</f>
        <v>2.9499999999999998E-2</v>
      </c>
      <c r="S287" s="252">
        <v>0</v>
      </c>
      <c r="T287" s="253">
        <f>S287*H287</f>
        <v>0</v>
      </c>
      <c r="U287" s="107"/>
      <c r="V287" s="107"/>
      <c r="W287" s="107"/>
      <c r="X287" s="107"/>
      <c r="Y287" s="107"/>
      <c r="Z287" s="107"/>
      <c r="AA287" s="107"/>
      <c r="AB287" s="107"/>
      <c r="AC287" s="107"/>
      <c r="AD287" s="107"/>
      <c r="AE287" s="107"/>
      <c r="AR287" s="254" t="s">
        <v>141</v>
      </c>
      <c r="AT287" s="254" t="s">
        <v>157</v>
      </c>
      <c r="AU287" s="254" t="s">
        <v>18</v>
      </c>
      <c r="AY287" s="89" t="s">
        <v>118</v>
      </c>
      <c r="BE287" s="255">
        <f>IF(N287="základní",J287,0)</f>
        <v>0</v>
      </c>
      <c r="BF287" s="255">
        <f>IF(N287="snížená",J287,0)</f>
        <v>0</v>
      </c>
      <c r="BG287" s="255">
        <f>IF(N287="zákl. přenesená",J287,0)</f>
        <v>0</v>
      </c>
      <c r="BH287" s="255">
        <f>IF(N287="sníž. přenesená",J287,0)</f>
        <v>0</v>
      </c>
      <c r="BI287" s="255">
        <f>IF(N287="nulová",J287,0)</f>
        <v>0</v>
      </c>
      <c r="BJ287" s="89" t="s">
        <v>85</v>
      </c>
      <c r="BK287" s="255">
        <f>ROUND(I287*H287,2)</f>
        <v>0</v>
      </c>
      <c r="BL287" s="89" t="s">
        <v>123</v>
      </c>
      <c r="BM287" s="254" t="s">
        <v>524</v>
      </c>
    </row>
    <row r="288" spans="1:65" s="112" customFormat="1" ht="24" customHeight="1" x14ac:dyDescent="0.2">
      <c r="A288" s="107"/>
      <c r="B288" s="108"/>
      <c r="C288" s="278" t="s">
        <v>525</v>
      </c>
      <c r="D288" s="278" t="s">
        <v>157</v>
      </c>
      <c r="E288" s="279" t="s">
        <v>526</v>
      </c>
      <c r="F288" s="289" t="s">
        <v>1480</v>
      </c>
      <c r="G288" s="281" t="s">
        <v>189</v>
      </c>
      <c r="H288" s="282">
        <v>1</v>
      </c>
      <c r="I288" s="86"/>
      <c r="J288" s="283">
        <f>ROUND(I288*H288,2)</f>
        <v>0</v>
      </c>
      <c r="K288" s="280" t="s">
        <v>1</v>
      </c>
      <c r="L288" s="284"/>
      <c r="M288" s="285" t="s">
        <v>1</v>
      </c>
      <c r="N288" s="286" t="s">
        <v>45</v>
      </c>
      <c r="O288" s="252">
        <v>0</v>
      </c>
      <c r="P288" s="252">
        <f>O288*H288</f>
        <v>0</v>
      </c>
      <c r="Q288" s="252">
        <v>1.9E-3</v>
      </c>
      <c r="R288" s="252">
        <f>Q288*H288</f>
        <v>1.9E-3</v>
      </c>
      <c r="S288" s="252">
        <v>0</v>
      </c>
      <c r="T288" s="253">
        <f>S288*H288</f>
        <v>0</v>
      </c>
      <c r="U288" s="107"/>
      <c r="V288" s="107"/>
      <c r="W288" s="107"/>
      <c r="X288" s="107"/>
      <c r="Y288" s="107"/>
      <c r="Z288" s="107"/>
      <c r="AA288" s="107"/>
      <c r="AB288" s="107"/>
      <c r="AC288" s="107"/>
      <c r="AD288" s="107"/>
      <c r="AE288" s="107"/>
      <c r="AR288" s="254" t="s">
        <v>141</v>
      </c>
      <c r="AT288" s="254" t="s">
        <v>157</v>
      </c>
      <c r="AU288" s="254" t="s">
        <v>18</v>
      </c>
      <c r="AY288" s="89" t="s">
        <v>118</v>
      </c>
      <c r="BE288" s="255">
        <f>IF(N288="základní",J288,0)</f>
        <v>0</v>
      </c>
      <c r="BF288" s="255">
        <f>IF(N288="snížená",J288,0)</f>
        <v>0</v>
      </c>
      <c r="BG288" s="255">
        <f>IF(N288="zákl. přenesená",J288,0)</f>
        <v>0</v>
      </c>
      <c r="BH288" s="255">
        <f>IF(N288="sníž. přenesená",J288,0)</f>
        <v>0</v>
      </c>
      <c r="BI288" s="255">
        <f>IF(N288="nulová",J288,0)</f>
        <v>0</v>
      </c>
      <c r="BJ288" s="89" t="s">
        <v>85</v>
      </c>
      <c r="BK288" s="255">
        <f>ROUND(I288*H288,2)</f>
        <v>0</v>
      </c>
      <c r="BL288" s="89" t="s">
        <v>123</v>
      </c>
      <c r="BM288" s="254" t="s">
        <v>527</v>
      </c>
    </row>
    <row r="289" spans="1:65" s="112" customFormat="1" ht="16.5" customHeight="1" x14ac:dyDescent="0.2">
      <c r="A289" s="107"/>
      <c r="B289" s="108"/>
      <c r="C289" s="244" t="s">
        <v>528</v>
      </c>
      <c r="D289" s="244" t="s">
        <v>120</v>
      </c>
      <c r="E289" s="245" t="s">
        <v>529</v>
      </c>
      <c r="F289" s="246" t="s">
        <v>530</v>
      </c>
      <c r="G289" s="247" t="s">
        <v>127</v>
      </c>
      <c r="H289" s="248">
        <v>146.30000000000001</v>
      </c>
      <c r="I289" s="85"/>
      <c r="J289" s="249">
        <f>ROUND(I289*H289,2)</f>
        <v>0</v>
      </c>
      <c r="K289" s="246" t="s">
        <v>229</v>
      </c>
      <c r="L289" s="108"/>
      <c r="M289" s="250" t="s">
        <v>1</v>
      </c>
      <c r="N289" s="251" t="s">
        <v>45</v>
      </c>
      <c r="O289" s="252">
        <v>2.5000000000000001E-2</v>
      </c>
      <c r="P289" s="252">
        <f>O289*H289</f>
        <v>3.6575000000000006</v>
      </c>
      <c r="Q289" s="252">
        <v>9.0000000000000006E-5</v>
      </c>
      <c r="R289" s="252">
        <f>Q289*H289</f>
        <v>1.3167000000000002E-2</v>
      </c>
      <c r="S289" s="252">
        <v>0</v>
      </c>
      <c r="T289" s="253">
        <f>S289*H289</f>
        <v>0</v>
      </c>
      <c r="U289" s="107"/>
      <c r="V289" s="107"/>
      <c r="W289" s="107"/>
      <c r="X289" s="107"/>
      <c r="Y289" s="107"/>
      <c r="Z289" s="107"/>
      <c r="AA289" s="107"/>
      <c r="AB289" s="107"/>
      <c r="AC289" s="107"/>
      <c r="AD289" s="107"/>
      <c r="AE289" s="107"/>
      <c r="AR289" s="254" t="s">
        <v>123</v>
      </c>
      <c r="AT289" s="254" t="s">
        <v>120</v>
      </c>
      <c r="AU289" s="254" t="s">
        <v>18</v>
      </c>
      <c r="AY289" s="89" t="s">
        <v>118</v>
      </c>
      <c r="BE289" s="255">
        <f>IF(N289="základní",J289,0)</f>
        <v>0</v>
      </c>
      <c r="BF289" s="255">
        <f>IF(N289="snížená",J289,0)</f>
        <v>0</v>
      </c>
      <c r="BG289" s="255">
        <f>IF(N289="zákl. přenesená",J289,0)</f>
        <v>0</v>
      </c>
      <c r="BH289" s="255">
        <f>IF(N289="sníž. přenesená",J289,0)</f>
        <v>0</v>
      </c>
      <c r="BI289" s="255">
        <f>IF(N289="nulová",J289,0)</f>
        <v>0</v>
      </c>
      <c r="BJ289" s="89" t="s">
        <v>85</v>
      </c>
      <c r="BK289" s="255">
        <f>ROUND(I289*H289,2)</f>
        <v>0</v>
      </c>
      <c r="BL289" s="89" t="s">
        <v>123</v>
      </c>
      <c r="BM289" s="254" t="s">
        <v>531</v>
      </c>
    </row>
    <row r="290" spans="1:65" s="112" customFormat="1" ht="19.5" x14ac:dyDescent="0.2">
      <c r="A290" s="107"/>
      <c r="B290" s="108"/>
      <c r="C290" s="107"/>
      <c r="D290" s="262" t="s">
        <v>139</v>
      </c>
      <c r="E290" s="107"/>
      <c r="F290" s="269" t="s">
        <v>532</v>
      </c>
      <c r="G290" s="107"/>
      <c r="H290" s="107"/>
      <c r="I290" s="176"/>
      <c r="J290" s="107"/>
      <c r="K290" s="107"/>
      <c r="L290" s="108"/>
      <c r="M290" s="258"/>
      <c r="N290" s="259"/>
      <c r="O290" s="138"/>
      <c r="P290" s="138"/>
      <c r="Q290" s="138"/>
      <c r="R290" s="138"/>
      <c r="S290" s="138"/>
      <c r="T290" s="139"/>
      <c r="U290" s="107"/>
      <c r="V290" s="107"/>
      <c r="W290" s="107"/>
      <c r="X290" s="107"/>
      <c r="Y290" s="107"/>
      <c r="Z290" s="107"/>
      <c r="AA290" s="107"/>
      <c r="AB290" s="107"/>
      <c r="AC290" s="107"/>
      <c r="AD290" s="107"/>
      <c r="AE290" s="107"/>
      <c r="AT290" s="89" t="s">
        <v>139</v>
      </c>
      <c r="AU290" s="89" t="s">
        <v>18</v>
      </c>
    </row>
    <row r="291" spans="1:65" s="260" customFormat="1" x14ac:dyDescent="0.2">
      <c r="B291" s="261"/>
      <c r="D291" s="262" t="s">
        <v>125</v>
      </c>
      <c r="E291" s="263" t="s">
        <v>1</v>
      </c>
      <c r="F291" s="264" t="s">
        <v>533</v>
      </c>
      <c r="H291" s="265">
        <v>133</v>
      </c>
      <c r="I291" s="179"/>
      <c r="L291" s="261"/>
      <c r="M291" s="266"/>
      <c r="N291" s="267"/>
      <c r="O291" s="267"/>
      <c r="P291" s="267"/>
      <c r="Q291" s="267"/>
      <c r="R291" s="267"/>
      <c r="S291" s="267"/>
      <c r="T291" s="268"/>
      <c r="AT291" s="263" t="s">
        <v>125</v>
      </c>
      <c r="AU291" s="263" t="s">
        <v>18</v>
      </c>
      <c r="AV291" s="260" t="s">
        <v>18</v>
      </c>
      <c r="AW291" s="260" t="s">
        <v>35</v>
      </c>
      <c r="AX291" s="260" t="s">
        <v>80</v>
      </c>
      <c r="AY291" s="263" t="s">
        <v>118</v>
      </c>
    </row>
    <row r="292" spans="1:65" s="260" customFormat="1" x14ac:dyDescent="0.2">
      <c r="B292" s="261"/>
      <c r="D292" s="262" t="s">
        <v>125</v>
      </c>
      <c r="E292" s="263" t="s">
        <v>1</v>
      </c>
      <c r="F292" s="264" t="s">
        <v>534</v>
      </c>
      <c r="H292" s="265">
        <v>146.30000000000001</v>
      </c>
      <c r="I292" s="179"/>
      <c r="L292" s="261"/>
      <c r="M292" s="266"/>
      <c r="N292" s="267"/>
      <c r="O292" s="267"/>
      <c r="P292" s="267"/>
      <c r="Q292" s="267"/>
      <c r="R292" s="267"/>
      <c r="S292" s="267"/>
      <c r="T292" s="268"/>
      <c r="AT292" s="263" t="s">
        <v>125</v>
      </c>
      <c r="AU292" s="263" t="s">
        <v>18</v>
      </c>
      <c r="AV292" s="260" t="s">
        <v>18</v>
      </c>
      <c r="AW292" s="260" t="s">
        <v>35</v>
      </c>
      <c r="AX292" s="260" t="s">
        <v>85</v>
      </c>
      <c r="AY292" s="263" t="s">
        <v>118</v>
      </c>
    </row>
    <row r="293" spans="1:65" s="112" customFormat="1" ht="16.5" customHeight="1" x14ac:dyDescent="0.2">
      <c r="A293" s="107"/>
      <c r="B293" s="108"/>
      <c r="C293" s="244" t="s">
        <v>535</v>
      </c>
      <c r="D293" s="244" t="s">
        <v>120</v>
      </c>
      <c r="E293" s="245" t="s">
        <v>536</v>
      </c>
      <c r="F293" s="246" t="s">
        <v>537</v>
      </c>
      <c r="G293" s="247" t="s">
        <v>127</v>
      </c>
      <c r="H293" s="248">
        <v>6.9</v>
      </c>
      <c r="I293" s="85"/>
      <c r="J293" s="249">
        <f>ROUND(I293*H293,2)</f>
        <v>0</v>
      </c>
      <c r="K293" s="246" t="s">
        <v>122</v>
      </c>
      <c r="L293" s="108"/>
      <c r="M293" s="250" t="s">
        <v>1</v>
      </c>
      <c r="N293" s="251" t="s">
        <v>45</v>
      </c>
      <c r="O293" s="252">
        <v>5.3999999999999999E-2</v>
      </c>
      <c r="P293" s="252">
        <f>O293*H293</f>
        <v>0.37260000000000004</v>
      </c>
      <c r="Q293" s="252">
        <v>0</v>
      </c>
      <c r="R293" s="252">
        <f>Q293*H293</f>
        <v>0</v>
      </c>
      <c r="S293" s="252">
        <v>5.0000000000000001E-3</v>
      </c>
      <c r="T293" s="253">
        <f>S293*H293</f>
        <v>3.4500000000000003E-2</v>
      </c>
      <c r="U293" s="107"/>
      <c r="V293" s="107"/>
      <c r="W293" s="107"/>
      <c r="X293" s="107"/>
      <c r="Y293" s="107"/>
      <c r="Z293" s="107"/>
      <c r="AA293" s="107"/>
      <c r="AB293" s="107"/>
      <c r="AC293" s="107"/>
      <c r="AD293" s="107"/>
      <c r="AE293" s="107"/>
      <c r="AR293" s="254" t="s">
        <v>123</v>
      </c>
      <c r="AT293" s="254" t="s">
        <v>120</v>
      </c>
      <c r="AU293" s="254" t="s">
        <v>18</v>
      </c>
      <c r="AY293" s="89" t="s">
        <v>118</v>
      </c>
      <c r="BE293" s="255">
        <f>IF(N293="základní",J293,0)</f>
        <v>0</v>
      </c>
      <c r="BF293" s="255">
        <f>IF(N293="snížená",J293,0)</f>
        <v>0</v>
      </c>
      <c r="BG293" s="255">
        <f>IF(N293="zákl. přenesená",J293,0)</f>
        <v>0</v>
      </c>
      <c r="BH293" s="255">
        <f>IF(N293="sníž. přenesená",J293,0)</f>
        <v>0</v>
      </c>
      <c r="BI293" s="255">
        <f>IF(N293="nulová",J293,0)</f>
        <v>0</v>
      </c>
      <c r="BJ293" s="89" t="s">
        <v>85</v>
      </c>
      <c r="BK293" s="255">
        <f>ROUND(I293*H293,2)</f>
        <v>0</v>
      </c>
      <c r="BL293" s="89" t="s">
        <v>123</v>
      </c>
      <c r="BM293" s="254" t="s">
        <v>538</v>
      </c>
    </row>
    <row r="294" spans="1:65" s="112" customFormat="1" x14ac:dyDescent="0.2">
      <c r="A294" s="107"/>
      <c r="B294" s="108"/>
      <c r="C294" s="107"/>
      <c r="D294" s="256" t="s">
        <v>124</v>
      </c>
      <c r="E294" s="107"/>
      <c r="F294" s="257" t="s">
        <v>539</v>
      </c>
      <c r="G294" s="107"/>
      <c r="H294" s="107"/>
      <c r="I294" s="176"/>
      <c r="J294" s="107"/>
      <c r="K294" s="107"/>
      <c r="L294" s="108"/>
      <c r="M294" s="258"/>
      <c r="N294" s="259"/>
      <c r="O294" s="138"/>
      <c r="P294" s="138"/>
      <c r="Q294" s="138"/>
      <c r="R294" s="138"/>
      <c r="S294" s="138"/>
      <c r="T294" s="139"/>
      <c r="U294" s="107"/>
      <c r="V294" s="107"/>
      <c r="W294" s="107"/>
      <c r="X294" s="107"/>
      <c r="Y294" s="107"/>
      <c r="Z294" s="107"/>
      <c r="AA294" s="107"/>
      <c r="AB294" s="107"/>
      <c r="AC294" s="107"/>
      <c r="AD294" s="107"/>
      <c r="AE294" s="107"/>
      <c r="AT294" s="89" t="s">
        <v>124</v>
      </c>
      <c r="AU294" s="89" t="s">
        <v>18</v>
      </c>
    </row>
    <row r="295" spans="1:65" s="112" customFormat="1" ht="19.5" x14ac:dyDescent="0.2">
      <c r="A295" s="107"/>
      <c r="B295" s="108"/>
      <c r="C295" s="107"/>
      <c r="D295" s="262" t="s">
        <v>139</v>
      </c>
      <c r="E295" s="107"/>
      <c r="F295" s="269" t="s">
        <v>540</v>
      </c>
      <c r="G295" s="107"/>
      <c r="H295" s="107"/>
      <c r="I295" s="176"/>
      <c r="J295" s="107"/>
      <c r="K295" s="107"/>
      <c r="L295" s="108"/>
      <c r="M295" s="258"/>
      <c r="N295" s="259"/>
      <c r="O295" s="138"/>
      <c r="P295" s="138"/>
      <c r="Q295" s="138"/>
      <c r="R295" s="138"/>
      <c r="S295" s="138"/>
      <c r="T295" s="139"/>
      <c r="U295" s="107"/>
      <c r="V295" s="107"/>
      <c r="W295" s="107"/>
      <c r="X295" s="107"/>
      <c r="Y295" s="107"/>
      <c r="Z295" s="107"/>
      <c r="AA295" s="107"/>
      <c r="AB295" s="107"/>
      <c r="AC295" s="107"/>
      <c r="AD295" s="107"/>
      <c r="AE295" s="107"/>
      <c r="AT295" s="89" t="s">
        <v>139</v>
      </c>
      <c r="AU295" s="89" t="s">
        <v>18</v>
      </c>
    </row>
    <row r="296" spans="1:65" s="260" customFormat="1" x14ac:dyDescent="0.2">
      <c r="B296" s="261"/>
      <c r="D296" s="262" t="s">
        <v>125</v>
      </c>
      <c r="E296" s="263" t="s">
        <v>1</v>
      </c>
      <c r="F296" s="264" t="s">
        <v>463</v>
      </c>
      <c r="H296" s="265">
        <v>6.9</v>
      </c>
      <c r="I296" s="179"/>
      <c r="L296" s="261"/>
      <c r="M296" s="266"/>
      <c r="N296" s="267"/>
      <c r="O296" s="267"/>
      <c r="P296" s="267"/>
      <c r="Q296" s="267"/>
      <c r="R296" s="267"/>
      <c r="S296" s="267"/>
      <c r="T296" s="268"/>
      <c r="AT296" s="263" t="s">
        <v>125</v>
      </c>
      <c r="AU296" s="263" t="s">
        <v>18</v>
      </c>
      <c r="AV296" s="260" t="s">
        <v>18</v>
      </c>
      <c r="AW296" s="260" t="s">
        <v>35</v>
      </c>
      <c r="AX296" s="260" t="s">
        <v>85</v>
      </c>
      <c r="AY296" s="263" t="s">
        <v>118</v>
      </c>
    </row>
    <row r="297" spans="1:65" s="112" customFormat="1" ht="16.5" customHeight="1" x14ac:dyDescent="0.2">
      <c r="A297" s="107"/>
      <c r="B297" s="108"/>
      <c r="C297" s="244" t="s">
        <v>541</v>
      </c>
      <c r="D297" s="244" t="s">
        <v>120</v>
      </c>
      <c r="E297" s="245" t="s">
        <v>542</v>
      </c>
      <c r="F297" s="246" t="s">
        <v>543</v>
      </c>
      <c r="G297" s="247" t="s">
        <v>127</v>
      </c>
      <c r="H297" s="248">
        <v>143.6</v>
      </c>
      <c r="I297" s="85"/>
      <c r="J297" s="249">
        <f>ROUND(I297*H297,2)</f>
        <v>0</v>
      </c>
      <c r="K297" s="246" t="s">
        <v>122</v>
      </c>
      <c r="L297" s="108"/>
      <c r="M297" s="250" t="s">
        <v>1</v>
      </c>
      <c r="N297" s="251" t="s">
        <v>45</v>
      </c>
      <c r="O297" s="252">
        <v>0.113</v>
      </c>
      <c r="P297" s="252">
        <f>O297*H297</f>
        <v>16.226800000000001</v>
      </c>
      <c r="Q297" s="252">
        <v>0</v>
      </c>
      <c r="R297" s="252">
        <f>Q297*H297</f>
        <v>0</v>
      </c>
      <c r="S297" s="252">
        <v>4.3999999999999997E-2</v>
      </c>
      <c r="T297" s="253">
        <f>S297*H297</f>
        <v>6.3183999999999996</v>
      </c>
      <c r="U297" s="107"/>
      <c r="V297" s="107"/>
      <c r="W297" s="107"/>
      <c r="X297" s="107"/>
      <c r="Y297" s="107"/>
      <c r="Z297" s="107"/>
      <c r="AA297" s="107"/>
      <c r="AB297" s="107"/>
      <c r="AC297" s="107"/>
      <c r="AD297" s="107"/>
      <c r="AE297" s="107"/>
      <c r="AR297" s="254" t="s">
        <v>123</v>
      </c>
      <c r="AT297" s="254" t="s">
        <v>120</v>
      </c>
      <c r="AU297" s="254" t="s">
        <v>18</v>
      </c>
      <c r="AY297" s="89" t="s">
        <v>118</v>
      </c>
      <c r="BE297" s="255">
        <f>IF(N297="základní",J297,0)</f>
        <v>0</v>
      </c>
      <c r="BF297" s="255">
        <f>IF(N297="snížená",J297,0)</f>
        <v>0</v>
      </c>
      <c r="BG297" s="255">
        <f>IF(N297="zákl. přenesená",J297,0)</f>
        <v>0</v>
      </c>
      <c r="BH297" s="255">
        <f>IF(N297="sníž. přenesená",J297,0)</f>
        <v>0</v>
      </c>
      <c r="BI297" s="255">
        <f>IF(N297="nulová",J297,0)</f>
        <v>0</v>
      </c>
      <c r="BJ297" s="89" t="s">
        <v>85</v>
      </c>
      <c r="BK297" s="255">
        <f>ROUND(I297*H297,2)</f>
        <v>0</v>
      </c>
      <c r="BL297" s="89" t="s">
        <v>123</v>
      </c>
      <c r="BM297" s="254" t="s">
        <v>544</v>
      </c>
    </row>
    <row r="298" spans="1:65" s="112" customFormat="1" x14ac:dyDescent="0.2">
      <c r="A298" s="107"/>
      <c r="B298" s="108"/>
      <c r="C298" s="107"/>
      <c r="D298" s="256" t="s">
        <v>124</v>
      </c>
      <c r="E298" s="107"/>
      <c r="F298" s="257" t="s">
        <v>545</v>
      </c>
      <c r="G298" s="107"/>
      <c r="H298" s="107"/>
      <c r="I298" s="176"/>
      <c r="J298" s="107"/>
      <c r="K298" s="107"/>
      <c r="L298" s="108"/>
      <c r="M298" s="258"/>
      <c r="N298" s="259"/>
      <c r="O298" s="138"/>
      <c r="P298" s="138"/>
      <c r="Q298" s="138"/>
      <c r="R298" s="138"/>
      <c r="S298" s="138"/>
      <c r="T298" s="139"/>
      <c r="U298" s="107"/>
      <c r="V298" s="107"/>
      <c r="W298" s="107"/>
      <c r="X298" s="107"/>
      <c r="Y298" s="107"/>
      <c r="Z298" s="107"/>
      <c r="AA298" s="107"/>
      <c r="AB298" s="107"/>
      <c r="AC298" s="107"/>
      <c r="AD298" s="107"/>
      <c r="AE298" s="107"/>
      <c r="AT298" s="89" t="s">
        <v>124</v>
      </c>
      <c r="AU298" s="89" t="s">
        <v>18</v>
      </c>
    </row>
    <row r="299" spans="1:65" s="112" customFormat="1" ht="19.5" x14ac:dyDescent="0.2">
      <c r="A299" s="107"/>
      <c r="B299" s="108"/>
      <c r="C299" s="107"/>
      <c r="D299" s="262" t="s">
        <v>139</v>
      </c>
      <c r="E299" s="107"/>
      <c r="F299" s="269" t="s">
        <v>540</v>
      </c>
      <c r="G299" s="107"/>
      <c r="H299" s="107"/>
      <c r="I299" s="176"/>
      <c r="J299" s="107"/>
      <c r="K299" s="107"/>
      <c r="L299" s="108"/>
      <c r="M299" s="258"/>
      <c r="N299" s="259"/>
      <c r="O299" s="138"/>
      <c r="P299" s="138"/>
      <c r="Q299" s="138"/>
      <c r="R299" s="138"/>
      <c r="S299" s="138"/>
      <c r="T299" s="139"/>
      <c r="U299" s="107"/>
      <c r="V299" s="107"/>
      <c r="W299" s="107"/>
      <c r="X299" s="107"/>
      <c r="Y299" s="107"/>
      <c r="Z299" s="107"/>
      <c r="AA299" s="107"/>
      <c r="AB299" s="107"/>
      <c r="AC299" s="107"/>
      <c r="AD299" s="107"/>
      <c r="AE299" s="107"/>
      <c r="AT299" s="89" t="s">
        <v>139</v>
      </c>
      <c r="AU299" s="89" t="s">
        <v>18</v>
      </c>
    </row>
    <row r="300" spans="1:65" s="260" customFormat="1" x14ac:dyDescent="0.2">
      <c r="B300" s="261"/>
      <c r="D300" s="262" t="s">
        <v>125</v>
      </c>
      <c r="E300" s="263" t="s">
        <v>1</v>
      </c>
      <c r="F300" s="264" t="s">
        <v>546</v>
      </c>
      <c r="H300" s="265">
        <v>143.6</v>
      </c>
      <c r="I300" s="179"/>
      <c r="L300" s="261"/>
      <c r="M300" s="266"/>
      <c r="N300" s="267"/>
      <c r="O300" s="267"/>
      <c r="P300" s="267"/>
      <c r="Q300" s="267"/>
      <c r="R300" s="267"/>
      <c r="S300" s="267"/>
      <c r="T300" s="268"/>
      <c r="AT300" s="263" t="s">
        <v>125</v>
      </c>
      <c r="AU300" s="263" t="s">
        <v>18</v>
      </c>
      <c r="AV300" s="260" t="s">
        <v>18</v>
      </c>
      <c r="AW300" s="260" t="s">
        <v>35</v>
      </c>
      <c r="AX300" s="260" t="s">
        <v>85</v>
      </c>
      <c r="AY300" s="263" t="s">
        <v>118</v>
      </c>
    </row>
    <row r="301" spans="1:65" s="233" customFormat="1" ht="22.9" customHeight="1" x14ac:dyDescent="0.2">
      <c r="B301" s="234"/>
      <c r="D301" s="235" t="s">
        <v>79</v>
      </c>
      <c r="E301" s="287" t="s">
        <v>145</v>
      </c>
      <c r="F301" s="287" t="s">
        <v>162</v>
      </c>
      <c r="I301" s="178"/>
      <c r="J301" s="288">
        <f>BK301</f>
        <v>0</v>
      </c>
      <c r="L301" s="234"/>
      <c r="M301" s="238"/>
      <c r="N301" s="239"/>
      <c r="O301" s="239"/>
      <c r="P301" s="240">
        <f>SUM(P302:P304)</f>
        <v>26.164000000000001</v>
      </c>
      <c r="Q301" s="239"/>
      <c r="R301" s="240">
        <f>SUM(R302:R304)</f>
        <v>0</v>
      </c>
      <c r="S301" s="239"/>
      <c r="T301" s="241">
        <f>SUM(T302:T304)</f>
        <v>0</v>
      </c>
      <c r="AR301" s="235" t="s">
        <v>85</v>
      </c>
      <c r="AT301" s="242" t="s">
        <v>79</v>
      </c>
      <c r="AU301" s="242" t="s">
        <v>85</v>
      </c>
      <c r="AY301" s="235" t="s">
        <v>118</v>
      </c>
      <c r="BK301" s="243">
        <f>SUM(BK302:BK304)</f>
        <v>0</v>
      </c>
    </row>
    <row r="302" spans="1:65" s="112" customFormat="1" ht="16.5" customHeight="1" x14ac:dyDescent="0.2">
      <c r="A302" s="107"/>
      <c r="B302" s="108"/>
      <c r="C302" s="244" t="s">
        <v>547</v>
      </c>
      <c r="D302" s="244" t="s">
        <v>120</v>
      </c>
      <c r="E302" s="245" t="s">
        <v>548</v>
      </c>
      <c r="F302" s="246" t="s">
        <v>549</v>
      </c>
      <c r="G302" s="247" t="s">
        <v>127</v>
      </c>
      <c r="H302" s="248">
        <v>168.8</v>
      </c>
      <c r="I302" s="85"/>
      <c r="J302" s="249">
        <f>ROUND(I302*H302,2)</f>
        <v>0</v>
      </c>
      <c r="K302" s="246" t="s">
        <v>122</v>
      </c>
      <c r="L302" s="108"/>
      <c r="M302" s="250" t="s">
        <v>1</v>
      </c>
      <c r="N302" s="251" t="s">
        <v>45</v>
      </c>
      <c r="O302" s="252">
        <v>0.155</v>
      </c>
      <c r="P302" s="252">
        <f>O302*H302</f>
        <v>26.164000000000001</v>
      </c>
      <c r="Q302" s="252">
        <v>0</v>
      </c>
      <c r="R302" s="252">
        <f>Q302*H302</f>
        <v>0</v>
      </c>
      <c r="S302" s="252">
        <v>0</v>
      </c>
      <c r="T302" s="253">
        <f>S302*H302</f>
        <v>0</v>
      </c>
      <c r="U302" s="107"/>
      <c r="V302" s="107"/>
      <c r="W302" s="107"/>
      <c r="X302" s="107"/>
      <c r="Y302" s="107"/>
      <c r="Z302" s="107"/>
      <c r="AA302" s="107"/>
      <c r="AB302" s="107"/>
      <c r="AC302" s="107"/>
      <c r="AD302" s="107"/>
      <c r="AE302" s="107"/>
      <c r="AR302" s="254" t="s">
        <v>123</v>
      </c>
      <c r="AT302" s="254" t="s">
        <v>120</v>
      </c>
      <c r="AU302" s="254" t="s">
        <v>18</v>
      </c>
      <c r="AY302" s="89" t="s">
        <v>118</v>
      </c>
      <c r="BE302" s="255">
        <f>IF(N302="základní",J302,0)</f>
        <v>0</v>
      </c>
      <c r="BF302" s="255">
        <f>IF(N302="snížená",J302,0)</f>
        <v>0</v>
      </c>
      <c r="BG302" s="255">
        <f>IF(N302="zákl. přenesená",J302,0)</f>
        <v>0</v>
      </c>
      <c r="BH302" s="255">
        <f>IF(N302="sníž. přenesená",J302,0)</f>
        <v>0</v>
      </c>
      <c r="BI302" s="255">
        <f>IF(N302="nulová",J302,0)</f>
        <v>0</v>
      </c>
      <c r="BJ302" s="89" t="s">
        <v>85</v>
      </c>
      <c r="BK302" s="255">
        <f>ROUND(I302*H302,2)</f>
        <v>0</v>
      </c>
      <c r="BL302" s="89" t="s">
        <v>123</v>
      </c>
      <c r="BM302" s="254" t="s">
        <v>550</v>
      </c>
    </row>
    <row r="303" spans="1:65" s="112" customFormat="1" x14ac:dyDescent="0.2">
      <c r="A303" s="107"/>
      <c r="B303" s="108"/>
      <c r="C303" s="107"/>
      <c r="D303" s="256" t="s">
        <v>124</v>
      </c>
      <c r="E303" s="107"/>
      <c r="F303" s="257" t="s">
        <v>551</v>
      </c>
      <c r="G303" s="107"/>
      <c r="H303" s="107"/>
      <c r="I303" s="176"/>
      <c r="J303" s="107"/>
      <c r="K303" s="107"/>
      <c r="L303" s="108"/>
      <c r="M303" s="258"/>
      <c r="N303" s="259"/>
      <c r="O303" s="138"/>
      <c r="P303" s="138"/>
      <c r="Q303" s="138"/>
      <c r="R303" s="138"/>
      <c r="S303" s="138"/>
      <c r="T303" s="139"/>
      <c r="U303" s="107"/>
      <c r="V303" s="107"/>
      <c r="W303" s="107"/>
      <c r="X303" s="107"/>
      <c r="Y303" s="107"/>
      <c r="Z303" s="107"/>
      <c r="AA303" s="107"/>
      <c r="AB303" s="107"/>
      <c r="AC303" s="107"/>
      <c r="AD303" s="107"/>
      <c r="AE303" s="107"/>
      <c r="AT303" s="89" t="s">
        <v>124</v>
      </c>
      <c r="AU303" s="89" t="s">
        <v>18</v>
      </c>
    </row>
    <row r="304" spans="1:65" s="260" customFormat="1" x14ac:dyDescent="0.2">
      <c r="B304" s="261"/>
      <c r="D304" s="262" t="s">
        <v>125</v>
      </c>
      <c r="E304" s="263" t="s">
        <v>1</v>
      </c>
      <c r="F304" s="264" t="s">
        <v>552</v>
      </c>
      <c r="H304" s="265">
        <v>168.8</v>
      </c>
      <c r="I304" s="179"/>
      <c r="L304" s="261"/>
      <c r="M304" s="266"/>
      <c r="N304" s="267"/>
      <c r="O304" s="267"/>
      <c r="P304" s="267"/>
      <c r="Q304" s="267"/>
      <c r="R304" s="267"/>
      <c r="S304" s="267"/>
      <c r="T304" s="268"/>
      <c r="AT304" s="263" t="s">
        <v>125</v>
      </c>
      <c r="AU304" s="263" t="s">
        <v>18</v>
      </c>
      <c r="AV304" s="260" t="s">
        <v>18</v>
      </c>
      <c r="AW304" s="260" t="s">
        <v>35</v>
      </c>
      <c r="AX304" s="260" t="s">
        <v>85</v>
      </c>
      <c r="AY304" s="263" t="s">
        <v>118</v>
      </c>
    </row>
    <row r="305" spans="1:65" s="233" customFormat="1" ht="22.9" customHeight="1" x14ac:dyDescent="0.2">
      <c r="B305" s="234"/>
      <c r="D305" s="235" t="s">
        <v>79</v>
      </c>
      <c r="E305" s="287" t="s">
        <v>180</v>
      </c>
      <c r="F305" s="287" t="s">
        <v>181</v>
      </c>
      <c r="I305" s="178"/>
      <c r="J305" s="288">
        <f>BK305</f>
        <v>0</v>
      </c>
      <c r="L305" s="234"/>
      <c r="M305" s="238"/>
      <c r="N305" s="239"/>
      <c r="O305" s="239"/>
      <c r="P305" s="240">
        <f>SUM(P306:P307)</f>
        <v>497.30319400000002</v>
      </c>
      <c r="Q305" s="239"/>
      <c r="R305" s="240">
        <f>SUM(R306:R307)</f>
        <v>0</v>
      </c>
      <c r="S305" s="239"/>
      <c r="T305" s="241">
        <f>SUM(T306:T307)</f>
        <v>0</v>
      </c>
      <c r="AR305" s="235" t="s">
        <v>85</v>
      </c>
      <c r="AT305" s="242" t="s">
        <v>79</v>
      </c>
      <c r="AU305" s="242" t="s">
        <v>85</v>
      </c>
      <c r="AY305" s="235" t="s">
        <v>118</v>
      </c>
      <c r="BK305" s="243">
        <f>SUM(BK306:BK307)</f>
        <v>0</v>
      </c>
    </row>
    <row r="306" spans="1:65" s="112" customFormat="1" ht="24.2" customHeight="1" x14ac:dyDescent="0.2">
      <c r="A306" s="107"/>
      <c r="B306" s="108"/>
      <c r="C306" s="244" t="s">
        <v>553</v>
      </c>
      <c r="D306" s="244" t="s">
        <v>120</v>
      </c>
      <c r="E306" s="245" t="s">
        <v>554</v>
      </c>
      <c r="F306" s="246" t="s">
        <v>555</v>
      </c>
      <c r="G306" s="247" t="s">
        <v>148</v>
      </c>
      <c r="H306" s="248">
        <v>372.791</v>
      </c>
      <c r="I306" s="85"/>
      <c r="J306" s="249">
        <f>ROUND(I306*H306,2)</f>
        <v>0</v>
      </c>
      <c r="K306" s="246" t="s">
        <v>229</v>
      </c>
      <c r="L306" s="108"/>
      <c r="M306" s="250" t="s">
        <v>1</v>
      </c>
      <c r="N306" s="251" t="s">
        <v>45</v>
      </c>
      <c r="O306" s="252">
        <v>0.82799999999999996</v>
      </c>
      <c r="P306" s="252">
        <f>O306*H306</f>
        <v>308.67094800000001</v>
      </c>
      <c r="Q306" s="252">
        <v>0</v>
      </c>
      <c r="R306" s="252">
        <f>Q306*H306</f>
        <v>0</v>
      </c>
      <c r="S306" s="252">
        <v>0</v>
      </c>
      <c r="T306" s="253">
        <f>S306*H306</f>
        <v>0</v>
      </c>
      <c r="U306" s="107"/>
      <c r="V306" s="107"/>
      <c r="W306" s="107"/>
      <c r="X306" s="107"/>
      <c r="Y306" s="107"/>
      <c r="Z306" s="107"/>
      <c r="AA306" s="107"/>
      <c r="AB306" s="107"/>
      <c r="AC306" s="107"/>
      <c r="AD306" s="107"/>
      <c r="AE306" s="107"/>
      <c r="AR306" s="254" t="s">
        <v>123</v>
      </c>
      <c r="AT306" s="254" t="s">
        <v>120</v>
      </c>
      <c r="AU306" s="254" t="s">
        <v>18</v>
      </c>
      <c r="AY306" s="89" t="s">
        <v>118</v>
      </c>
      <c r="BE306" s="255">
        <f>IF(N306="základní",J306,0)</f>
        <v>0</v>
      </c>
      <c r="BF306" s="255">
        <f>IF(N306="snížená",J306,0)</f>
        <v>0</v>
      </c>
      <c r="BG306" s="255">
        <f>IF(N306="zákl. přenesená",J306,0)</f>
        <v>0</v>
      </c>
      <c r="BH306" s="255">
        <f>IF(N306="sníž. přenesená",J306,0)</f>
        <v>0</v>
      </c>
      <c r="BI306" s="255">
        <f>IF(N306="nulová",J306,0)</f>
        <v>0</v>
      </c>
      <c r="BJ306" s="89" t="s">
        <v>85</v>
      </c>
      <c r="BK306" s="255">
        <f>ROUND(I306*H306,2)</f>
        <v>0</v>
      </c>
      <c r="BL306" s="89" t="s">
        <v>123</v>
      </c>
      <c r="BM306" s="254" t="s">
        <v>556</v>
      </c>
    </row>
    <row r="307" spans="1:65" s="112" customFormat="1" ht="24.2" customHeight="1" x14ac:dyDescent="0.2">
      <c r="A307" s="107"/>
      <c r="B307" s="108"/>
      <c r="C307" s="244" t="s">
        <v>557</v>
      </c>
      <c r="D307" s="244" t="s">
        <v>120</v>
      </c>
      <c r="E307" s="245" t="s">
        <v>558</v>
      </c>
      <c r="F307" s="246" t="s">
        <v>559</v>
      </c>
      <c r="G307" s="247" t="s">
        <v>148</v>
      </c>
      <c r="H307" s="248">
        <v>372.791</v>
      </c>
      <c r="I307" s="85"/>
      <c r="J307" s="249">
        <f>ROUND(I307*H307,2)</f>
        <v>0</v>
      </c>
      <c r="K307" s="246" t="s">
        <v>229</v>
      </c>
      <c r="L307" s="108"/>
      <c r="M307" s="250" t="s">
        <v>1</v>
      </c>
      <c r="N307" s="251" t="s">
        <v>45</v>
      </c>
      <c r="O307" s="252">
        <v>0.50600000000000001</v>
      </c>
      <c r="P307" s="252">
        <f>O307*H307</f>
        <v>188.63224600000001</v>
      </c>
      <c r="Q307" s="252">
        <v>0</v>
      </c>
      <c r="R307" s="252">
        <f>Q307*H307</f>
        <v>0</v>
      </c>
      <c r="S307" s="252">
        <v>0</v>
      </c>
      <c r="T307" s="253">
        <f>S307*H307</f>
        <v>0</v>
      </c>
      <c r="U307" s="107"/>
      <c r="V307" s="107"/>
      <c r="W307" s="107"/>
      <c r="X307" s="107"/>
      <c r="Y307" s="107"/>
      <c r="Z307" s="107"/>
      <c r="AA307" s="107"/>
      <c r="AB307" s="107"/>
      <c r="AC307" s="107"/>
      <c r="AD307" s="107"/>
      <c r="AE307" s="107"/>
      <c r="AR307" s="254" t="s">
        <v>123</v>
      </c>
      <c r="AT307" s="254" t="s">
        <v>120</v>
      </c>
      <c r="AU307" s="254" t="s">
        <v>18</v>
      </c>
      <c r="AY307" s="89" t="s">
        <v>118</v>
      </c>
      <c r="BE307" s="255">
        <f>IF(N307="základní",J307,0)</f>
        <v>0</v>
      </c>
      <c r="BF307" s="255">
        <f>IF(N307="snížená",J307,0)</f>
        <v>0</v>
      </c>
      <c r="BG307" s="255">
        <f>IF(N307="zákl. přenesená",J307,0)</f>
        <v>0</v>
      </c>
      <c r="BH307" s="255">
        <f>IF(N307="sníž. přenesená",J307,0)</f>
        <v>0</v>
      </c>
      <c r="BI307" s="255">
        <f>IF(N307="nulová",J307,0)</f>
        <v>0</v>
      </c>
      <c r="BJ307" s="89" t="s">
        <v>85</v>
      </c>
      <c r="BK307" s="255">
        <f>ROUND(I307*H307,2)</f>
        <v>0</v>
      </c>
      <c r="BL307" s="89" t="s">
        <v>123</v>
      </c>
      <c r="BM307" s="254" t="s">
        <v>560</v>
      </c>
    </row>
    <row r="308" spans="1:65" s="233" customFormat="1" ht="25.9" customHeight="1" x14ac:dyDescent="0.2">
      <c r="B308" s="234"/>
      <c r="D308" s="235" t="s">
        <v>79</v>
      </c>
      <c r="E308" s="236" t="s">
        <v>561</v>
      </c>
      <c r="F308" s="236" t="s">
        <v>562</v>
      </c>
      <c r="I308" s="178"/>
      <c r="J308" s="237">
        <f>BK308</f>
        <v>0</v>
      </c>
      <c r="L308" s="234"/>
      <c r="M308" s="238"/>
      <c r="N308" s="239"/>
      <c r="O308" s="239"/>
      <c r="P308" s="240">
        <f>P309+P313+P323</f>
        <v>0</v>
      </c>
      <c r="Q308" s="239"/>
      <c r="R308" s="240">
        <f>R309+R313+R323</f>
        <v>0</v>
      </c>
      <c r="S308" s="239"/>
      <c r="T308" s="241">
        <f>T309+T313+T323</f>
        <v>0</v>
      </c>
      <c r="AR308" s="235" t="s">
        <v>128</v>
      </c>
      <c r="AT308" s="242" t="s">
        <v>79</v>
      </c>
      <c r="AU308" s="242" t="s">
        <v>80</v>
      </c>
      <c r="AY308" s="235" t="s">
        <v>118</v>
      </c>
      <c r="BK308" s="243">
        <f>BK309+BK313+BK323</f>
        <v>0</v>
      </c>
    </row>
    <row r="309" spans="1:65" s="233" customFormat="1" ht="22.9" customHeight="1" x14ac:dyDescent="0.2">
      <c r="B309" s="234"/>
      <c r="D309" s="235" t="s">
        <v>79</v>
      </c>
      <c r="E309" s="287" t="s">
        <v>563</v>
      </c>
      <c r="F309" s="287" t="s">
        <v>564</v>
      </c>
      <c r="I309" s="178"/>
      <c r="J309" s="288">
        <f>BK309</f>
        <v>0</v>
      </c>
      <c r="L309" s="234"/>
      <c r="M309" s="238"/>
      <c r="N309" s="239"/>
      <c r="O309" s="239"/>
      <c r="P309" s="240">
        <f>SUM(P310:P312)</f>
        <v>0</v>
      </c>
      <c r="Q309" s="239"/>
      <c r="R309" s="240">
        <f>SUM(R310:R312)</f>
        <v>0</v>
      </c>
      <c r="S309" s="239"/>
      <c r="T309" s="241">
        <f>SUM(T310:T312)</f>
        <v>0</v>
      </c>
      <c r="AR309" s="235" t="s">
        <v>128</v>
      </c>
      <c r="AT309" s="242" t="s">
        <v>79</v>
      </c>
      <c r="AU309" s="242" t="s">
        <v>85</v>
      </c>
      <c r="AY309" s="235" t="s">
        <v>118</v>
      </c>
      <c r="BK309" s="243">
        <f>SUM(BK310:BK312)</f>
        <v>0</v>
      </c>
    </row>
    <row r="310" spans="1:65" s="112" customFormat="1" ht="24.95" customHeight="1" x14ac:dyDescent="0.2">
      <c r="A310" s="107"/>
      <c r="B310" s="108"/>
      <c r="C310" s="244" t="s">
        <v>565</v>
      </c>
      <c r="D310" s="244" t="s">
        <v>120</v>
      </c>
      <c r="E310" s="245" t="s">
        <v>566</v>
      </c>
      <c r="F310" s="290" t="s">
        <v>567</v>
      </c>
      <c r="G310" s="247" t="s">
        <v>568</v>
      </c>
      <c r="H310" s="248">
        <v>2</v>
      </c>
      <c r="I310" s="85"/>
      <c r="J310" s="249">
        <f>ROUND(I310*H310,2)</f>
        <v>0</v>
      </c>
      <c r="K310" s="246" t="s">
        <v>229</v>
      </c>
      <c r="L310" s="108"/>
      <c r="M310" s="250" t="s">
        <v>1</v>
      </c>
      <c r="N310" s="251" t="s">
        <v>45</v>
      </c>
      <c r="O310" s="252">
        <v>0</v>
      </c>
      <c r="P310" s="252">
        <f>O310*H310</f>
        <v>0</v>
      </c>
      <c r="Q310" s="252">
        <v>0</v>
      </c>
      <c r="R310" s="252">
        <f>Q310*H310</f>
        <v>0</v>
      </c>
      <c r="S310" s="252">
        <v>0</v>
      </c>
      <c r="T310" s="253">
        <f>S310*H310</f>
        <v>0</v>
      </c>
      <c r="U310" s="107"/>
      <c r="V310" s="107"/>
      <c r="W310" s="107"/>
      <c r="X310" s="107"/>
      <c r="Y310" s="107"/>
      <c r="Z310" s="107"/>
      <c r="AA310" s="107"/>
      <c r="AB310" s="107"/>
      <c r="AC310" s="107"/>
      <c r="AD310" s="107"/>
      <c r="AE310" s="107"/>
      <c r="AR310" s="254" t="s">
        <v>569</v>
      </c>
      <c r="AT310" s="254" t="s">
        <v>120</v>
      </c>
      <c r="AU310" s="254" t="s">
        <v>18</v>
      </c>
      <c r="AY310" s="89" t="s">
        <v>118</v>
      </c>
      <c r="BE310" s="255">
        <f>IF(N310="základní",J310,0)</f>
        <v>0</v>
      </c>
      <c r="BF310" s="255">
        <f>IF(N310="snížená",J310,0)</f>
        <v>0</v>
      </c>
      <c r="BG310" s="255">
        <f>IF(N310="zákl. přenesená",J310,0)</f>
        <v>0</v>
      </c>
      <c r="BH310" s="255">
        <f>IF(N310="sníž. přenesená",J310,0)</f>
        <v>0</v>
      </c>
      <c r="BI310" s="255">
        <f>IF(N310="nulová",J310,0)</f>
        <v>0</v>
      </c>
      <c r="BJ310" s="89" t="s">
        <v>85</v>
      </c>
      <c r="BK310" s="255">
        <f>ROUND(I310*H310,2)</f>
        <v>0</v>
      </c>
      <c r="BL310" s="89" t="s">
        <v>569</v>
      </c>
      <c r="BM310" s="254" t="s">
        <v>570</v>
      </c>
    </row>
    <row r="311" spans="1:65" s="112" customFormat="1" ht="16.5" customHeight="1" x14ac:dyDescent="0.2">
      <c r="A311" s="107"/>
      <c r="B311" s="108"/>
      <c r="C311" s="244" t="s">
        <v>571</v>
      </c>
      <c r="D311" s="244" t="s">
        <v>120</v>
      </c>
      <c r="E311" s="245" t="s">
        <v>572</v>
      </c>
      <c r="F311" s="290" t="s">
        <v>573</v>
      </c>
      <c r="G311" s="247" t="s">
        <v>189</v>
      </c>
      <c r="H311" s="248">
        <v>1</v>
      </c>
      <c r="I311" s="85"/>
      <c r="J311" s="249">
        <f>ROUND(I311*H311,2)</f>
        <v>0</v>
      </c>
      <c r="K311" s="246" t="s">
        <v>229</v>
      </c>
      <c r="L311" s="108"/>
      <c r="M311" s="250" t="s">
        <v>1</v>
      </c>
      <c r="N311" s="251" t="s">
        <v>45</v>
      </c>
      <c r="O311" s="252">
        <v>0</v>
      </c>
      <c r="P311" s="252">
        <f>O311*H311</f>
        <v>0</v>
      </c>
      <c r="Q311" s="252">
        <v>0</v>
      </c>
      <c r="R311" s="252">
        <f>Q311*H311</f>
        <v>0</v>
      </c>
      <c r="S311" s="252">
        <v>0</v>
      </c>
      <c r="T311" s="253">
        <f>S311*H311</f>
        <v>0</v>
      </c>
      <c r="U311" s="107"/>
      <c r="V311" s="107"/>
      <c r="W311" s="107"/>
      <c r="X311" s="107"/>
      <c r="Y311" s="107"/>
      <c r="Z311" s="107"/>
      <c r="AA311" s="107"/>
      <c r="AB311" s="107"/>
      <c r="AC311" s="107"/>
      <c r="AD311" s="107"/>
      <c r="AE311" s="107"/>
      <c r="AR311" s="254" t="s">
        <v>569</v>
      </c>
      <c r="AT311" s="254" t="s">
        <v>120</v>
      </c>
      <c r="AU311" s="254" t="s">
        <v>18</v>
      </c>
      <c r="AY311" s="89" t="s">
        <v>118</v>
      </c>
      <c r="BE311" s="255">
        <f>IF(N311="základní",J311,0)</f>
        <v>0</v>
      </c>
      <c r="BF311" s="255">
        <f>IF(N311="snížená",J311,0)</f>
        <v>0</v>
      </c>
      <c r="BG311" s="255">
        <f>IF(N311="zákl. přenesená",J311,0)</f>
        <v>0</v>
      </c>
      <c r="BH311" s="255">
        <f>IF(N311="sníž. přenesená",J311,0)</f>
        <v>0</v>
      </c>
      <c r="BI311" s="255">
        <f>IF(N311="nulová",J311,0)</f>
        <v>0</v>
      </c>
      <c r="BJ311" s="89" t="s">
        <v>85</v>
      </c>
      <c r="BK311" s="255">
        <f>ROUND(I311*H311,2)</f>
        <v>0</v>
      </c>
      <c r="BL311" s="89" t="s">
        <v>569</v>
      </c>
      <c r="BM311" s="254" t="s">
        <v>574</v>
      </c>
    </row>
    <row r="312" spans="1:65" s="112" customFormat="1" ht="19.5" x14ac:dyDescent="0.2">
      <c r="A312" s="107"/>
      <c r="B312" s="108"/>
      <c r="C312" s="107"/>
      <c r="D312" s="262" t="s">
        <v>139</v>
      </c>
      <c r="E312" s="107"/>
      <c r="F312" s="291" t="s">
        <v>575</v>
      </c>
      <c r="G312" s="107"/>
      <c r="H312" s="107"/>
      <c r="I312" s="176"/>
      <c r="J312" s="107"/>
      <c r="K312" s="107"/>
      <c r="L312" s="108"/>
      <c r="M312" s="258"/>
      <c r="N312" s="259"/>
      <c r="O312" s="138"/>
      <c r="P312" s="138"/>
      <c r="Q312" s="138"/>
      <c r="R312" s="138"/>
      <c r="S312" s="138"/>
      <c r="T312" s="139"/>
      <c r="U312" s="107"/>
      <c r="V312" s="107"/>
      <c r="W312" s="107"/>
      <c r="X312" s="107"/>
      <c r="Y312" s="107"/>
      <c r="Z312" s="107"/>
      <c r="AA312" s="107"/>
      <c r="AB312" s="107"/>
      <c r="AC312" s="107"/>
      <c r="AD312" s="107"/>
      <c r="AE312" s="107"/>
      <c r="AT312" s="89" t="s">
        <v>139</v>
      </c>
      <c r="AU312" s="89" t="s">
        <v>18</v>
      </c>
    </row>
    <row r="313" spans="1:65" s="233" customFormat="1" ht="22.9" customHeight="1" x14ac:dyDescent="0.2">
      <c r="B313" s="234"/>
      <c r="D313" s="235" t="s">
        <v>79</v>
      </c>
      <c r="E313" s="287" t="s">
        <v>576</v>
      </c>
      <c r="F313" s="292" t="s">
        <v>577</v>
      </c>
      <c r="I313" s="178"/>
      <c r="J313" s="288">
        <f>BK313</f>
        <v>0</v>
      </c>
      <c r="L313" s="234"/>
      <c r="M313" s="238"/>
      <c r="N313" s="239"/>
      <c r="O313" s="239"/>
      <c r="P313" s="240">
        <f>SUM(P314:P322)</f>
        <v>0</v>
      </c>
      <c r="Q313" s="239"/>
      <c r="R313" s="240">
        <f>SUM(R314:R322)</f>
        <v>0</v>
      </c>
      <c r="S313" s="239"/>
      <c r="T313" s="241">
        <f>SUM(T314:T322)</f>
        <v>0</v>
      </c>
      <c r="AR313" s="235" t="s">
        <v>128</v>
      </c>
      <c r="AT313" s="242" t="s">
        <v>79</v>
      </c>
      <c r="AU313" s="242" t="s">
        <v>85</v>
      </c>
      <c r="AY313" s="235" t="s">
        <v>118</v>
      </c>
      <c r="BK313" s="243">
        <f>SUM(BK314:BK322)</f>
        <v>0</v>
      </c>
    </row>
    <row r="314" spans="1:65" s="112" customFormat="1" ht="16.5" customHeight="1" x14ac:dyDescent="0.2">
      <c r="A314" s="107"/>
      <c r="B314" s="108"/>
      <c r="C314" s="244" t="s">
        <v>578</v>
      </c>
      <c r="D314" s="244" t="s">
        <v>120</v>
      </c>
      <c r="E314" s="245" t="s">
        <v>579</v>
      </c>
      <c r="F314" s="290" t="s">
        <v>580</v>
      </c>
      <c r="G314" s="247" t="s">
        <v>581</v>
      </c>
      <c r="H314" s="248">
        <v>1</v>
      </c>
      <c r="I314" s="85"/>
      <c r="J314" s="249">
        <f>ROUND(I314*H314,2)</f>
        <v>0</v>
      </c>
      <c r="K314" s="246" t="s">
        <v>122</v>
      </c>
      <c r="L314" s="108"/>
      <c r="M314" s="250" t="s">
        <v>1</v>
      </c>
      <c r="N314" s="251" t="s">
        <v>45</v>
      </c>
      <c r="O314" s="252">
        <v>0</v>
      </c>
      <c r="P314" s="252">
        <f>O314*H314</f>
        <v>0</v>
      </c>
      <c r="Q314" s="252">
        <v>0</v>
      </c>
      <c r="R314" s="252">
        <f>Q314*H314</f>
        <v>0</v>
      </c>
      <c r="S314" s="252">
        <v>0</v>
      </c>
      <c r="T314" s="253">
        <f>S314*H314</f>
        <v>0</v>
      </c>
      <c r="U314" s="107"/>
      <c r="V314" s="107"/>
      <c r="W314" s="107"/>
      <c r="X314" s="107"/>
      <c r="Y314" s="107"/>
      <c r="Z314" s="107"/>
      <c r="AA314" s="107"/>
      <c r="AB314" s="107"/>
      <c r="AC314" s="107"/>
      <c r="AD314" s="107"/>
      <c r="AE314" s="107"/>
      <c r="AR314" s="254" t="s">
        <v>569</v>
      </c>
      <c r="AT314" s="254" t="s">
        <v>120</v>
      </c>
      <c r="AU314" s="254" t="s">
        <v>18</v>
      </c>
      <c r="AY314" s="89" t="s">
        <v>118</v>
      </c>
      <c r="BE314" s="255">
        <f>IF(N314="základní",J314,0)</f>
        <v>0</v>
      </c>
      <c r="BF314" s="255">
        <f>IF(N314="snížená",J314,0)</f>
        <v>0</v>
      </c>
      <c r="BG314" s="255">
        <f>IF(N314="zákl. přenesená",J314,0)</f>
        <v>0</v>
      </c>
      <c r="BH314" s="255">
        <f>IF(N314="sníž. přenesená",J314,0)</f>
        <v>0</v>
      </c>
      <c r="BI314" s="255">
        <f>IF(N314="nulová",J314,0)</f>
        <v>0</v>
      </c>
      <c r="BJ314" s="89" t="s">
        <v>85</v>
      </c>
      <c r="BK314" s="255">
        <f>ROUND(I314*H314,2)</f>
        <v>0</v>
      </c>
      <c r="BL314" s="89" t="s">
        <v>569</v>
      </c>
      <c r="BM314" s="254" t="s">
        <v>582</v>
      </c>
    </row>
    <row r="315" spans="1:65" s="112" customFormat="1" x14ac:dyDescent="0.2">
      <c r="A315" s="107"/>
      <c r="B315" s="108"/>
      <c r="C315" s="107"/>
      <c r="D315" s="256" t="s">
        <v>124</v>
      </c>
      <c r="E315" s="107"/>
      <c r="F315" s="293" t="s">
        <v>583</v>
      </c>
      <c r="G315" s="107"/>
      <c r="H315" s="107"/>
      <c r="I315" s="176"/>
      <c r="J315" s="107"/>
      <c r="K315" s="107"/>
      <c r="L315" s="108"/>
      <c r="M315" s="258"/>
      <c r="N315" s="259"/>
      <c r="O315" s="138"/>
      <c r="P315" s="138"/>
      <c r="Q315" s="138"/>
      <c r="R315" s="138"/>
      <c r="S315" s="138"/>
      <c r="T315" s="139"/>
      <c r="U315" s="107"/>
      <c r="V315" s="107"/>
      <c r="W315" s="107"/>
      <c r="X315" s="107"/>
      <c r="Y315" s="107"/>
      <c r="Z315" s="107"/>
      <c r="AA315" s="107"/>
      <c r="AB315" s="107"/>
      <c r="AC315" s="107"/>
      <c r="AD315" s="107"/>
      <c r="AE315" s="107"/>
      <c r="AT315" s="89" t="s">
        <v>124</v>
      </c>
      <c r="AU315" s="89" t="s">
        <v>18</v>
      </c>
    </row>
    <row r="316" spans="1:65" s="112" customFormat="1" ht="29.25" x14ac:dyDescent="0.2">
      <c r="A316" s="107"/>
      <c r="B316" s="108"/>
      <c r="C316" s="107"/>
      <c r="D316" s="262" t="s">
        <v>139</v>
      </c>
      <c r="E316" s="107"/>
      <c r="F316" s="291" t="s">
        <v>584</v>
      </c>
      <c r="G316" s="107"/>
      <c r="H316" s="107"/>
      <c r="I316" s="176"/>
      <c r="J316" s="107"/>
      <c r="K316" s="107"/>
      <c r="L316" s="108"/>
      <c r="M316" s="258"/>
      <c r="N316" s="259"/>
      <c r="O316" s="138"/>
      <c r="P316" s="138"/>
      <c r="Q316" s="138"/>
      <c r="R316" s="138"/>
      <c r="S316" s="138"/>
      <c r="T316" s="139"/>
      <c r="U316" s="107"/>
      <c r="V316" s="107"/>
      <c r="W316" s="107"/>
      <c r="X316" s="107"/>
      <c r="Y316" s="107"/>
      <c r="Z316" s="107"/>
      <c r="AA316" s="107"/>
      <c r="AB316" s="107"/>
      <c r="AC316" s="107"/>
      <c r="AD316" s="107"/>
      <c r="AE316" s="107"/>
      <c r="AT316" s="89" t="s">
        <v>139</v>
      </c>
      <c r="AU316" s="89" t="s">
        <v>18</v>
      </c>
    </row>
    <row r="317" spans="1:65" s="112" customFormat="1" ht="16.5" customHeight="1" x14ac:dyDescent="0.2">
      <c r="A317" s="107"/>
      <c r="B317" s="108"/>
      <c r="C317" s="244" t="s">
        <v>585</v>
      </c>
      <c r="D317" s="244" t="s">
        <v>120</v>
      </c>
      <c r="E317" s="245" t="s">
        <v>586</v>
      </c>
      <c r="F317" s="290" t="s">
        <v>587</v>
      </c>
      <c r="G317" s="247" t="s">
        <v>568</v>
      </c>
      <c r="H317" s="248">
        <v>1</v>
      </c>
      <c r="I317" s="85"/>
      <c r="J317" s="249">
        <f>ROUND(I317*H317,2)</f>
        <v>0</v>
      </c>
      <c r="K317" s="246" t="s">
        <v>122</v>
      </c>
      <c r="L317" s="108"/>
      <c r="M317" s="250" t="s">
        <v>1</v>
      </c>
      <c r="N317" s="251" t="s">
        <v>45</v>
      </c>
      <c r="O317" s="252">
        <v>0</v>
      </c>
      <c r="P317" s="252">
        <f>O317*H317</f>
        <v>0</v>
      </c>
      <c r="Q317" s="252">
        <v>0</v>
      </c>
      <c r="R317" s="252">
        <f>Q317*H317</f>
        <v>0</v>
      </c>
      <c r="S317" s="252">
        <v>0</v>
      </c>
      <c r="T317" s="253">
        <f>S317*H317</f>
        <v>0</v>
      </c>
      <c r="U317" s="107"/>
      <c r="V317" s="107"/>
      <c r="W317" s="107"/>
      <c r="X317" s="107"/>
      <c r="Y317" s="107"/>
      <c r="Z317" s="107"/>
      <c r="AA317" s="107"/>
      <c r="AB317" s="107"/>
      <c r="AC317" s="107"/>
      <c r="AD317" s="107"/>
      <c r="AE317" s="107"/>
      <c r="AR317" s="254" t="s">
        <v>569</v>
      </c>
      <c r="AT317" s="254" t="s">
        <v>120</v>
      </c>
      <c r="AU317" s="254" t="s">
        <v>18</v>
      </c>
      <c r="AY317" s="89" t="s">
        <v>118</v>
      </c>
      <c r="BE317" s="255">
        <f>IF(N317="základní",J317,0)</f>
        <v>0</v>
      </c>
      <c r="BF317" s="255">
        <f>IF(N317="snížená",J317,0)</f>
        <v>0</v>
      </c>
      <c r="BG317" s="255">
        <f>IF(N317="zákl. přenesená",J317,0)</f>
        <v>0</v>
      </c>
      <c r="BH317" s="255">
        <f>IF(N317="sníž. přenesená",J317,0)</f>
        <v>0</v>
      </c>
      <c r="BI317" s="255">
        <f>IF(N317="nulová",J317,0)</f>
        <v>0</v>
      </c>
      <c r="BJ317" s="89" t="s">
        <v>85</v>
      </c>
      <c r="BK317" s="255">
        <f>ROUND(I317*H317,2)</f>
        <v>0</v>
      </c>
      <c r="BL317" s="89" t="s">
        <v>569</v>
      </c>
      <c r="BM317" s="254" t="s">
        <v>588</v>
      </c>
    </row>
    <row r="318" spans="1:65" s="112" customFormat="1" x14ac:dyDescent="0.2">
      <c r="A318" s="107"/>
      <c r="B318" s="108"/>
      <c r="C318" s="107"/>
      <c r="D318" s="256" t="s">
        <v>124</v>
      </c>
      <c r="E318" s="107"/>
      <c r="F318" s="293" t="s">
        <v>589</v>
      </c>
      <c r="G318" s="107"/>
      <c r="H318" s="107"/>
      <c r="I318" s="176"/>
      <c r="J318" s="107"/>
      <c r="K318" s="107"/>
      <c r="L318" s="108"/>
      <c r="M318" s="258"/>
      <c r="N318" s="259"/>
      <c r="O318" s="138"/>
      <c r="P318" s="138"/>
      <c r="Q318" s="138"/>
      <c r="R318" s="138"/>
      <c r="S318" s="138"/>
      <c r="T318" s="139"/>
      <c r="U318" s="107"/>
      <c r="V318" s="107"/>
      <c r="W318" s="107"/>
      <c r="X318" s="107"/>
      <c r="Y318" s="107"/>
      <c r="Z318" s="107"/>
      <c r="AA318" s="107"/>
      <c r="AB318" s="107"/>
      <c r="AC318" s="107"/>
      <c r="AD318" s="107"/>
      <c r="AE318" s="107"/>
      <c r="AT318" s="89" t="s">
        <v>124</v>
      </c>
      <c r="AU318" s="89" t="s">
        <v>18</v>
      </c>
    </row>
    <row r="319" spans="1:65" s="112" customFormat="1" ht="19.5" x14ac:dyDescent="0.2">
      <c r="A319" s="107"/>
      <c r="B319" s="108"/>
      <c r="C319" s="107"/>
      <c r="D319" s="262" t="s">
        <v>139</v>
      </c>
      <c r="E319" s="107"/>
      <c r="F319" s="291" t="s">
        <v>590</v>
      </c>
      <c r="G319" s="107"/>
      <c r="H319" s="107"/>
      <c r="I319" s="176"/>
      <c r="J319" s="107"/>
      <c r="K319" s="107"/>
      <c r="L319" s="108"/>
      <c r="M319" s="258"/>
      <c r="N319" s="259"/>
      <c r="O319" s="138"/>
      <c r="P319" s="138"/>
      <c r="Q319" s="138"/>
      <c r="R319" s="138"/>
      <c r="S319" s="138"/>
      <c r="T319" s="139"/>
      <c r="U319" s="107"/>
      <c r="V319" s="107"/>
      <c r="W319" s="107"/>
      <c r="X319" s="107"/>
      <c r="Y319" s="107"/>
      <c r="Z319" s="107"/>
      <c r="AA319" s="107"/>
      <c r="AB319" s="107"/>
      <c r="AC319" s="107"/>
      <c r="AD319" s="107"/>
      <c r="AE319" s="107"/>
      <c r="AT319" s="89" t="s">
        <v>139</v>
      </c>
      <c r="AU319" s="89" t="s">
        <v>18</v>
      </c>
    </row>
    <row r="320" spans="1:65" s="112" customFormat="1" ht="16.5" customHeight="1" x14ac:dyDescent="0.2">
      <c r="A320" s="107"/>
      <c r="B320" s="108"/>
      <c r="C320" s="244" t="s">
        <v>591</v>
      </c>
      <c r="D320" s="244" t="s">
        <v>120</v>
      </c>
      <c r="E320" s="245" t="s">
        <v>592</v>
      </c>
      <c r="F320" s="246" t="s">
        <v>593</v>
      </c>
      <c r="G320" s="247" t="s">
        <v>568</v>
      </c>
      <c r="H320" s="248">
        <v>1</v>
      </c>
      <c r="I320" s="85"/>
      <c r="J320" s="249">
        <f>ROUND(I320*H320,2)</f>
        <v>0</v>
      </c>
      <c r="K320" s="246" t="s">
        <v>122</v>
      </c>
      <c r="L320" s="108"/>
      <c r="M320" s="250" t="s">
        <v>1</v>
      </c>
      <c r="N320" s="251" t="s">
        <v>45</v>
      </c>
      <c r="O320" s="252">
        <v>0</v>
      </c>
      <c r="P320" s="252">
        <f>O320*H320</f>
        <v>0</v>
      </c>
      <c r="Q320" s="252">
        <v>0</v>
      </c>
      <c r="R320" s="252">
        <f>Q320*H320</f>
        <v>0</v>
      </c>
      <c r="S320" s="252">
        <v>0</v>
      </c>
      <c r="T320" s="253">
        <f>S320*H320</f>
        <v>0</v>
      </c>
      <c r="U320" s="107"/>
      <c r="V320" s="107"/>
      <c r="W320" s="107"/>
      <c r="X320" s="107"/>
      <c r="Y320" s="107"/>
      <c r="Z320" s="107"/>
      <c r="AA320" s="107"/>
      <c r="AB320" s="107"/>
      <c r="AC320" s="107"/>
      <c r="AD320" s="107"/>
      <c r="AE320" s="107"/>
      <c r="AR320" s="254" t="s">
        <v>569</v>
      </c>
      <c r="AT320" s="254" t="s">
        <v>120</v>
      </c>
      <c r="AU320" s="254" t="s">
        <v>18</v>
      </c>
      <c r="AY320" s="89" t="s">
        <v>118</v>
      </c>
      <c r="BE320" s="255">
        <f>IF(N320="základní",J320,0)</f>
        <v>0</v>
      </c>
      <c r="BF320" s="255">
        <f>IF(N320="snížená",J320,0)</f>
        <v>0</v>
      </c>
      <c r="BG320" s="255">
        <f>IF(N320="zákl. přenesená",J320,0)</f>
        <v>0</v>
      </c>
      <c r="BH320" s="255">
        <f>IF(N320="sníž. přenesená",J320,0)</f>
        <v>0</v>
      </c>
      <c r="BI320" s="255">
        <f>IF(N320="nulová",J320,0)</f>
        <v>0</v>
      </c>
      <c r="BJ320" s="89" t="s">
        <v>85</v>
      </c>
      <c r="BK320" s="255">
        <f>ROUND(I320*H320,2)</f>
        <v>0</v>
      </c>
      <c r="BL320" s="89" t="s">
        <v>569</v>
      </c>
      <c r="BM320" s="254" t="s">
        <v>594</v>
      </c>
    </row>
    <row r="321" spans="1:65" s="112" customFormat="1" x14ac:dyDescent="0.2">
      <c r="A321" s="107"/>
      <c r="B321" s="108"/>
      <c r="C321" s="107"/>
      <c r="D321" s="256" t="s">
        <v>124</v>
      </c>
      <c r="E321" s="107"/>
      <c r="F321" s="257" t="s">
        <v>595</v>
      </c>
      <c r="G321" s="107"/>
      <c r="H321" s="107"/>
      <c r="I321" s="176"/>
      <c r="J321" s="107"/>
      <c r="K321" s="107"/>
      <c r="L321" s="108"/>
      <c r="M321" s="258"/>
      <c r="N321" s="259"/>
      <c r="O321" s="138"/>
      <c r="P321" s="138"/>
      <c r="Q321" s="138"/>
      <c r="R321" s="138"/>
      <c r="S321" s="138"/>
      <c r="T321" s="139"/>
      <c r="U321" s="107"/>
      <c r="V321" s="107"/>
      <c r="W321" s="107"/>
      <c r="X321" s="107"/>
      <c r="Y321" s="107"/>
      <c r="Z321" s="107"/>
      <c r="AA321" s="107"/>
      <c r="AB321" s="107"/>
      <c r="AC321" s="107"/>
      <c r="AD321" s="107"/>
      <c r="AE321" s="107"/>
      <c r="AT321" s="89" t="s">
        <v>124</v>
      </c>
      <c r="AU321" s="89" t="s">
        <v>18</v>
      </c>
    </row>
    <row r="322" spans="1:65" s="112" customFormat="1" ht="19.5" x14ac:dyDescent="0.2">
      <c r="A322" s="107"/>
      <c r="B322" s="108"/>
      <c r="C322" s="107"/>
      <c r="D322" s="262" t="s">
        <v>139</v>
      </c>
      <c r="E322" s="107"/>
      <c r="F322" s="269" t="s">
        <v>596</v>
      </c>
      <c r="G322" s="107"/>
      <c r="H322" s="107"/>
      <c r="I322" s="176"/>
      <c r="J322" s="107"/>
      <c r="K322" s="107"/>
      <c r="L322" s="108"/>
      <c r="M322" s="258"/>
      <c r="N322" s="259"/>
      <c r="O322" s="138"/>
      <c r="P322" s="138"/>
      <c r="Q322" s="138"/>
      <c r="R322" s="138"/>
      <c r="S322" s="138"/>
      <c r="T322" s="139"/>
      <c r="U322" s="107"/>
      <c r="V322" s="107"/>
      <c r="W322" s="107"/>
      <c r="X322" s="107"/>
      <c r="Y322" s="107"/>
      <c r="Z322" s="107"/>
      <c r="AA322" s="107"/>
      <c r="AB322" s="107"/>
      <c r="AC322" s="107"/>
      <c r="AD322" s="107"/>
      <c r="AE322" s="107"/>
      <c r="AT322" s="89" t="s">
        <v>139</v>
      </c>
      <c r="AU322" s="89" t="s">
        <v>18</v>
      </c>
    </row>
    <row r="323" spans="1:65" s="233" customFormat="1" ht="22.9" customHeight="1" x14ac:dyDescent="0.2">
      <c r="B323" s="234"/>
      <c r="D323" s="235" t="s">
        <v>79</v>
      </c>
      <c r="E323" s="287" t="s">
        <v>597</v>
      </c>
      <c r="F323" s="287" t="s">
        <v>598</v>
      </c>
      <c r="I323" s="178"/>
      <c r="J323" s="288">
        <f>BK323</f>
        <v>0</v>
      </c>
      <c r="L323" s="234"/>
      <c r="M323" s="238"/>
      <c r="N323" s="239"/>
      <c r="O323" s="239"/>
      <c r="P323" s="240">
        <f>SUM(P324:P326)</f>
        <v>0</v>
      </c>
      <c r="Q323" s="239"/>
      <c r="R323" s="240">
        <f>SUM(R324:R326)</f>
        <v>0</v>
      </c>
      <c r="S323" s="239"/>
      <c r="T323" s="241">
        <f>SUM(T324:T326)</f>
        <v>0</v>
      </c>
      <c r="AR323" s="235" t="s">
        <v>128</v>
      </c>
      <c r="AT323" s="242" t="s">
        <v>79</v>
      </c>
      <c r="AU323" s="242" t="s">
        <v>85</v>
      </c>
      <c r="AY323" s="235" t="s">
        <v>118</v>
      </c>
      <c r="BK323" s="243">
        <f>SUM(BK324:BK326)</f>
        <v>0</v>
      </c>
    </row>
    <row r="324" spans="1:65" s="112" customFormat="1" ht="16.5" customHeight="1" x14ac:dyDescent="0.2">
      <c r="A324" s="107"/>
      <c r="B324" s="108"/>
      <c r="C324" s="244" t="s">
        <v>599</v>
      </c>
      <c r="D324" s="244" t="s">
        <v>120</v>
      </c>
      <c r="E324" s="245" t="s">
        <v>600</v>
      </c>
      <c r="F324" s="246" t="s">
        <v>598</v>
      </c>
      <c r="G324" s="247" t="s">
        <v>568</v>
      </c>
      <c r="H324" s="248">
        <v>1</v>
      </c>
      <c r="I324" s="85"/>
      <c r="J324" s="249">
        <f>ROUND(I324*H324,2)</f>
        <v>0</v>
      </c>
      <c r="K324" s="246" t="s">
        <v>122</v>
      </c>
      <c r="L324" s="108"/>
      <c r="M324" s="250" t="s">
        <v>1</v>
      </c>
      <c r="N324" s="251" t="s">
        <v>45</v>
      </c>
      <c r="O324" s="252">
        <v>0</v>
      </c>
      <c r="P324" s="252">
        <f>O324*H324</f>
        <v>0</v>
      </c>
      <c r="Q324" s="252">
        <v>0</v>
      </c>
      <c r="R324" s="252">
        <f>Q324*H324</f>
        <v>0</v>
      </c>
      <c r="S324" s="252">
        <v>0</v>
      </c>
      <c r="T324" s="253">
        <f>S324*H324</f>
        <v>0</v>
      </c>
      <c r="U324" s="107"/>
      <c r="V324" s="107"/>
      <c r="W324" s="107"/>
      <c r="X324" s="107"/>
      <c r="Y324" s="107"/>
      <c r="Z324" s="107"/>
      <c r="AA324" s="107"/>
      <c r="AB324" s="107"/>
      <c r="AC324" s="107"/>
      <c r="AD324" s="107"/>
      <c r="AE324" s="107"/>
      <c r="AR324" s="254" t="s">
        <v>569</v>
      </c>
      <c r="AT324" s="254" t="s">
        <v>120</v>
      </c>
      <c r="AU324" s="254" t="s">
        <v>18</v>
      </c>
      <c r="AY324" s="89" t="s">
        <v>118</v>
      </c>
      <c r="BE324" s="255">
        <f>IF(N324="základní",J324,0)</f>
        <v>0</v>
      </c>
      <c r="BF324" s="255">
        <f>IF(N324="snížená",J324,0)</f>
        <v>0</v>
      </c>
      <c r="BG324" s="255">
        <f>IF(N324="zákl. přenesená",J324,0)</f>
        <v>0</v>
      </c>
      <c r="BH324" s="255">
        <f>IF(N324="sníž. přenesená",J324,0)</f>
        <v>0</v>
      </c>
      <c r="BI324" s="255">
        <f>IF(N324="nulová",J324,0)</f>
        <v>0</v>
      </c>
      <c r="BJ324" s="89" t="s">
        <v>85</v>
      </c>
      <c r="BK324" s="255">
        <f>ROUND(I324*H324,2)</f>
        <v>0</v>
      </c>
      <c r="BL324" s="89" t="s">
        <v>569</v>
      </c>
      <c r="BM324" s="254" t="s">
        <v>601</v>
      </c>
    </row>
    <row r="325" spans="1:65" s="112" customFormat="1" x14ac:dyDescent="0.2">
      <c r="A325" s="107"/>
      <c r="B325" s="108"/>
      <c r="C325" s="107"/>
      <c r="D325" s="256" t="s">
        <v>124</v>
      </c>
      <c r="E325" s="107"/>
      <c r="F325" s="257" t="s">
        <v>602</v>
      </c>
      <c r="G325" s="107"/>
      <c r="H325" s="107"/>
      <c r="I325" s="176"/>
      <c r="J325" s="107"/>
      <c r="K325" s="107"/>
      <c r="L325" s="108"/>
      <c r="M325" s="258"/>
      <c r="N325" s="259"/>
      <c r="O325" s="138"/>
      <c r="P325" s="138"/>
      <c r="Q325" s="138"/>
      <c r="R325" s="138"/>
      <c r="S325" s="138"/>
      <c r="T325" s="139"/>
      <c r="U325" s="107"/>
      <c r="V325" s="107"/>
      <c r="W325" s="107"/>
      <c r="X325" s="107"/>
      <c r="Y325" s="107"/>
      <c r="Z325" s="107"/>
      <c r="AA325" s="107"/>
      <c r="AB325" s="107"/>
      <c r="AC325" s="107"/>
      <c r="AD325" s="107"/>
      <c r="AE325" s="107"/>
      <c r="AT325" s="89" t="s">
        <v>124</v>
      </c>
      <c r="AU325" s="89" t="s">
        <v>18</v>
      </c>
    </row>
    <row r="326" spans="1:65" s="112" customFormat="1" ht="39" x14ac:dyDescent="0.2">
      <c r="A326" s="107"/>
      <c r="B326" s="108"/>
      <c r="C326" s="107"/>
      <c r="D326" s="262" t="s">
        <v>139</v>
      </c>
      <c r="E326" s="107"/>
      <c r="F326" s="269" t="s">
        <v>603</v>
      </c>
      <c r="G326" s="107"/>
      <c r="H326" s="107"/>
      <c r="I326" s="176"/>
      <c r="J326" s="107"/>
      <c r="K326" s="107"/>
      <c r="L326" s="108"/>
      <c r="M326" s="294"/>
      <c r="N326" s="295"/>
      <c r="O326" s="296"/>
      <c r="P326" s="296"/>
      <c r="Q326" s="296"/>
      <c r="R326" s="296"/>
      <c r="S326" s="296"/>
      <c r="T326" s="297"/>
      <c r="U326" s="107"/>
      <c r="V326" s="107"/>
      <c r="W326" s="107"/>
      <c r="X326" s="107"/>
      <c r="Y326" s="107"/>
      <c r="Z326" s="107"/>
      <c r="AA326" s="107"/>
      <c r="AB326" s="107"/>
      <c r="AC326" s="107"/>
      <c r="AD326" s="107"/>
      <c r="AE326" s="107"/>
      <c r="AT326" s="89" t="s">
        <v>139</v>
      </c>
      <c r="AU326" s="89" t="s">
        <v>18</v>
      </c>
    </row>
    <row r="327" spans="1:65" s="112" customFormat="1" ht="6.95" customHeight="1" x14ac:dyDescent="0.2">
      <c r="A327" s="107"/>
      <c r="B327" s="125"/>
      <c r="C327" s="126"/>
      <c r="D327" s="126"/>
      <c r="E327" s="126"/>
      <c r="F327" s="126"/>
      <c r="G327" s="126"/>
      <c r="H327" s="126"/>
      <c r="I327" s="177"/>
      <c r="J327" s="126"/>
      <c r="K327" s="126"/>
      <c r="L327" s="108"/>
      <c r="M327" s="107"/>
      <c r="O327" s="107"/>
      <c r="P327" s="107"/>
      <c r="Q327" s="107"/>
      <c r="R327" s="107"/>
      <c r="S327" s="107"/>
      <c r="T327" s="107"/>
      <c r="U327" s="107"/>
      <c r="V327" s="107"/>
      <c r="W327" s="107"/>
      <c r="X327" s="107"/>
      <c r="Y327" s="107"/>
      <c r="Z327" s="107"/>
      <c r="AA327" s="107"/>
      <c r="AB327" s="107"/>
      <c r="AC327" s="107"/>
      <c r="AD327" s="107"/>
      <c r="AE327" s="107"/>
    </row>
  </sheetData>
  <sheetProtection algorithmName="SHA-512" hashValue="Sg/+Wy1Vc4ERf7PUpFi+YX9t8jz4SPaC4wrZdqTFWUT6Lp6OUvR5TgY0xenoIxNlgHrBnTMac+/uQiIdK2WT/A==" saltValue="nnPWLTnPUUWtQh+pPGZA3w==" spinCount="100000" sheet="1" objects="1" scenarios="1"/>
  <protectedRanges>
    <protectedRange sqref="I129:I327" name="Oblast1"/>
  </protectedRanges>
  <autoFilter ref="C126:K326" xr:uid="{00000000-0009-0000-0000-000006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hyperlinks>
    <hyperlink ref="F130" r:id="rId1" xr:uid="{00000000-0004-0000-0600-000000000000}"/>
    <hyperlink ref="F133" r:id="rId2" xr:uid="{00000000-0004-0000-0600-000001000000}"/>
    <hyperlink ref="F135" r:id="rId3" xr:uid="{00000000-0004-0000-0600-000002000000}"/>
    <hyperlink ref="F140" r:id="rId4" xr:uid="{00000000-0004-0000-0600-000003000000}"/>
    <hyperlink ref="F143" r:id="rId5" xr:uid="{00000000-0004-0000-0600-000004000000}"/>
    <hyperlink ref="F149" r:id="rId6" xr:uid="{00000000-0004-0000-0600-000005000000}"/>
    <hyperlink ref="F152" r:id="rId7" xr:uid="{00000000-0004-0000-0600-000006000000}"/>
    <hyperlink ref="F154" r:id="rId8" xr:uid="{00000000-0004-0000-0600-000007000000}"/>
    <hyperlink ref="F157" r:id="rId9" xr:uid="{00000000-0004-0000-0600-000008000000}"/>
    <hyperlink ref="F161" r:id="rId10" xr:uid="{00000000-0004-0000-0600-000009000000}"/>
    <hyperlink ref="F164" r:id="rId11" xr:uid="{00000000-0004-0000-0600-00000A000000}"/>
    <hyperlink ref="F166" r:id="rId12" xr:uid="{00000000-0004-0000-0600-00000B000000}"/>
    <hyperlink ref="F184" r:id="rId13" xr:uid="{00000000-0004-0000-0600-00000C000000}"/>
    <hyperlink ref="F187" r:id="rId14" xr:uid="{00000000-0004-0000-0600-00000D000000}"/>
    <hyperlink ref="F294" r:id="rId15" xr:uid="{00000000-0004-0000-0600-00000E000000}"/>
    <hyperlink ref="F298" r:id="rId16" xr:uid="{00000000-0004-0000-0600-00000F000000}"/>
    <hyperlink ref="F303" r:id="rId17" xr:uid="{00000000-0004-0000-0600-000010000000}"/>
    <hyperlink ref="F315" r:id="rId18" xr:uid="{00000000-0004-0000-0600-000011000000}"/>
    <hyperlink ref="F318" r:id="rId19" xr:uid="{00000000-0004-0000-0600-000012000000}"/>
    <hyperlink ref="F321" r:id="rId20" xr:uid="{00000000-0004-0000-0600-000013000000}"/>
    <hyperlink ref="F325" r:id="rId21" xr:uid="{00000000-0004-0000-0600-000014000000}"/>
  </hyperlinks>
  <pageMargins left="0.39370078740157483" right="0.39370078740157483" top="0.39370078740157483" bottom="0.39370078740157483" header="0" footer="0"/>
  <pageSetup paperSize="9" scale="84" fitToHeight="100" orientation="landscape" r:id="rId22"/>
  <headerFooter>
    <oddFooter>&amp;CStrana &amp;P z &amp;N</oddFooter>
  </headerFooter>
  <drawing r:id="rId2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499984740745262"/>
    <pageSetUpPr fitToPage="1"/>
  </sheetPr>
  <dimension ref="A2:BM326"/>
  <sheetViews>
    <sheetView showGridLines="0" zoomScaleNormal="100" workbookViewId="0">
      <selection activeCell="F177" sqref="F177"/>
    </sheetView>
  </sheetViews>
  <sheetFormatPr defaultRowHeight="11.25" x14ac:dyDescent="0.2"/>
  <cols>
    <col min="1" max="1" width="8.33203125" style="97" customWidth="1"/>
    <col min="2" max="2" width="1.1640625" style="97" customWidth="1"/>
    <col min="3" max="3" width="4.1640625" style="97" customWidth="1"/>
    <col min="4" max="4" width="4.33203125" style="97" customWidth="1"/>
    <col min="5" max="5" width="17.1640625" style="97" customWidth="1"/>
    <col min="6" max="6" width="100.83203125" style="97" customWidth="1"/>
    <col min="7" max="7" width="7.5" style="97" customWidth="1"/>
    <col min="8" max="8" width="14" style="97" customWidth="1"/>
    <col min="9" max="9" width="15.83203125" style="97" customWidth="1"/>
    <col min="10" max="11" width="22.33203125" style="97" customWidth="1"/>
    <col min="12" max="12" width="9.33203125" style="97" customWidth="1"/>
    <col min="13" max="13" width="10.83203125" style="97" hidden="1" customWidth="1"/>
    <col min="14" max="14" width="9.33203125" style="97" hidden="1"/>
    <col min="15" max="20" width="14.1640625" style="97" hidden="1" customWidth="1"/>
    <col min="21" max="21" width="16.33203125" style="97" hidden="1" customWidth="1"/>
    <col min="22" max="22" width="12.33203125" style="97" customWidth="1"/>
    <col min="23" max="23" width="16.33203125" style="97" customWidth="1"/>
    <col min="24" max="24" width="12.33203125" style="97" customWidth="1"/>
    <col min="25" max="25" width="15" style="97" customWidth="1"/>
    <col min="26" max="26" width="11" style="97" customWidth="1"/>
    <col min="27" max="27" width="15" style="97" customWidth="1"/>
    <col min="28" max="28" width="16.33203125" style="97" customWidth="1"/>
    <col min="29" max="29" width="11" style="97" customWidth="1"/>
    <col min="30" max="30" width="15" style="97" customWidth="1"/>
    <col min="31" max="31" width="16.33203125" style="97" customWidth="1"/>
    <col min="32" max="43" width="9.33203125" style="97"/>
    <col min="44" max="65" width="9.33203125" style="97" hidden="1"/>
    <col min="66" max="16384" width="9.33203125" style="97"/>
  </cols>
  <sheetData>
    <row r="2" spans="1:46" ht="36.950000000000003" customHeight="1" x14ac:dyDescent="0.2">
      <c r="L2" s="359" t="s">
        <v>5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89" t="s">
        <v>88</v>
      </c>
    </row>
    <row r="3" spans="1:46" ht="6.95" customHeight="1" x14ac:dyDescent="0.2">
      <c r="B3" s="90"/>
      <c r="C3" s="91"/>
      <c r="D3" s="91"/>
      <c r="E3" s="91"/>
      <c r="F3" s="91"/>
      <c r="G3" s="91"/>
      <c r="H3" s="91"/>
      <c r="I3" s="91"/>
      <c r="J3" s="91"/>
      <c r="K3" s="91"/>
      <c r="L3" s="92"/>
      <c r="AT3" s="89" t="s">
        <v>18</v>
      </c>
    </row>
    <row r="4" spans="1:46" ht="24.95" customHeight="1" x14ac:dyDescent="0.2">
      <c r="B4" s="92"/>
      <c r="D4" s="93" t="s">
        <v>91</v>
      </c>
      <c r="L4" s="92"/>
      <c r="M4" s="188" t="s">
        <v>10</v>
      </c>
      <c r="AT4" s="89" t="s">
        <v>3</v>
      </c>
    </row>
    <row r="5" spans="1:46" ht="6.95" customHeight="1" x14ac:dyDescent="0.2">
      <c r="B5" s="92"/>
      <c r="L5" s="92"/>
    </row>
    <row r="6" spans="1:46" ht="12" customHeight="1" x14ac:dyDescent="0.2">
      <c r="B6" s="92"/>
      <c r="D6" s="99" t="s">
        <v>14</v>
      </c>
      <c r="L6" s="92"/>
    </row>
    <row r="7" spans="1:46" ht="16.5" customHeight="1" x14ac:dyDescent="0.2">
      <c r="B7" s="92"/>
      <c r="E7" s="356" t="s">
        <v>1501</v>
      </c>
      <c r="F7" s="357"/>
      <c r="G7" s="357"/>
      <c r="H7" s="357"/>
      <c r="L7" s="92"/>
    </row>
    <row r="8" spans="1:46" s="112" customFormat="1" ht="12" customHeight="1" x14ac:dyDescent="0.2">
      <c r="A8" s="107"/>
      <c r="B8" s="108"/>
      <c r="C8" s="107"/>
      <c r="D8" s="99" t="s">
        <v>92</v>
      </c>
      <c r="E8" s="107"/>
      <c r="F8" s="107"/>
      <c r="G8" s="107"/>
      <c r="H8" s="107"/>
      <c r="I8" s="107"/>
      <c r="J8" s="107"/>
      <c r="K8" s="107"/>
      <c r="L8" s="120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pans="1:46" s="112" customFormat="1" ht="16.5" customHeight="1" x14ac:dyDescent="0.2">
      <c r="A9" s="107"/>
      <c r="B9" s="108"/>
      <c r="C9" s="107"/>
      <c r="D9" s="107"/>
      <c r="E9" s="354" t="s">
        <v>1496</v>
      </c>
      <c r="F9" s="358"/>
      <c r="G9" s="358"/>
      <c r="H9" s="358"/>
      <c r="I9" s="107"/>
      <c r="J9" s="107"/>
      <c r="K9" s="107"/>
      <c r="L9" s="120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pans="1:46" s="112" customFormat="1" x14ac:dyDescent="0.2">
      <c r="A10" s="107"/>
      <c r="B10" s="108"/>
      <c r="C10" s="107"/>
      <c r="D10" s="107"/>
      <c r="E10" s="107"/>
      <c r="F10" s="107"/>
      <c r="G10" s="107"/>
      <c r="H10" s="107"/>
      <c r="I10" s="107"/>
      <c r="J10" s="107"/>
      <c r="K10" s="107"/>
      <c r="L10" s="120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pans="1:46" s="112" customFormat="1" ht="12" customHeight="1" x14ac:dyDescent="0.2">
      <c r="A11" s="107"/>
      <c r="B11" s="108"/>
      <c r="C11" s="107"/>
      <c r="D11" s="99" t="s">
        <v>15</v>
      </c>
      <c r="E11" s="107"/>
      <c r="F11" s="100" t="s">
        <v>1</v>
      </c>
      <c r="G11" s="107"/>
      <c r="H11" s="107"/>
      <c r="I11" s="99" t="s">
        <v>17</v>
      </c>
      <c r="J11" s="100" t="s">
        <v>1</v>
      </c>
      <c r="K11" s="107"/>
      <c r="L11" s="120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pans="1:46" s="112" customFormat="1" ht="12" customHeight="1" x14ac:dyDescent="0.2">
      <c r="A12" s="107"/>
      <c r="B12" s="108"/>
      <c r="C12" s="107"/>
      <c r="D12" s="99" t="s">
        <v>19</v>
      </c>
      <c r="E12" s="107"/>
      <c r="F12" s="100" t="s">
        <v>20</v>
      </c>
      <c r="G12" s="107"/>
      <c r="H12" s="107"/>
      <c r="I12" s="99" t="s">
        <v>21</v>
      </c>
      <c r="J12" s="191">
        <f>'Rekapitulace I.+II.'!AN8</f>
        <v>45678</v>
      </c>
      <c r="K12" s="107"/>
      <c r="L12" s="120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pans="1:46" s="112" customFormat="1" ht="10.9" customHeight="1" x14ac:dyDescent="0.2">
      <c r="A13" s="107"/>
      <c r="B13" s="108"/>
      <c r="C13" s="107"/>
      <c r="D13" s="107"/>
      <c r="E13" s="107"/>
      <c r="F13" s="107"/>
      <c r="G13" s="107"/>
      <c r="H13" s="107"/>
      <c r="I13" s="107"/>
      <c r="J13" s="107"/>
      <c r="K13" s="107"/>
      <c r="L13" s="120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pans="1:46" s="112" customFormat="1" ht="12" customHeight="1" x14ac:dyDescent="0.2">
      <c r="A14" s="107"/>
      <c r="B14" s="108"/>
      <c r="C14" s="107"/>
      <c r="D14" s="99" t="s">
        <v>26</v>
      </c>
      <c r="E14" s="107"/>
      <c r="F14" s="107"/>
      <c r="G14" s="107"/>
      <c r="H14" s="107"/>
      <c r="I14" s="99" t="s">
        <v>27</v>
      </c>
      <c r="J14" s="100" t="s">
        <v>1</v>
      </c>
      <c r="K14" s="107"/>
      <c r="L14" s="120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pans="1:46" s="112" customFormat="1" ht="18" customHeight="1" x14ac:dyDescent="0.2">
      <c r="A15" s="107"/>
      <c r="B15" s="108"/>
      <c r="C15" s="107"/>
      <c r="D15" s="107"/>
      <c r="E15" s="100" t="s">
        <v>29</v>
      </c>
      <c r="F15" s="107"/>
      <c r="G15" s="107"/>
      <c r="H15" s="107"/>
      <c r="I15" s="99" t="s">
        <v>30</v>
      </c>
      <c r="J15" s="100" t="s">
        <v>1</v>
      </c>
      <c r="K15" s="107"/>
      <c r="L15" s="120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pans="1:46" s="112" customFormat="1" ht="6.95" customHeight="1" x14ac:dyDescent="0.2">
      <c r="A16" s="107"/>
      <c r="B16" s="108"/>
      <c r="C16" s="107"/>
      <c r="D16" s="107"/>
      <c r="E16" s="107"/>
      <c r="F16" s="107"/>
      <c r="G16" s="107"/>
      <c r="H16" s="107"/>
      <c r="I16" s="107"/>
      <c r="J16" s="107"/>
      <c r="K16" s="107"/>
      <c r="L16" s="120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</row>
    <row r="17" spans="1:31" s="112" customFormat="1" ht="12" customHeight="1" x14ac:dyDescent="0.2">
      <c r="A17" s="107"/>
      <c r="B17" s="108"/>
      <c r="C17" s="107"/>
      <c r="D17" s="99" t="s">
        <v>31</v>
      </c>
      <c r="E17" s="107"/>
      <c r="F17" s="107"/>
      <c r="G17" s="107"/>
      <c r="H17" s="107"/>
      <c r="I17" s="99" t="s">
        <v>27</v>
      </c>
      <c r="J17" s="192">
        <f>'Rekapitulace I.+II.'!AN13</f>
        <v>0</v>
      </c>
      <c r="K17" s="107"/>
      <c r="L17" s="120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pans="1:31" s="112" customFormat="1" ht="18" customHeight="1" x14ac:dyDescent="0.2">
      <c r="A18" s="107"/>
      <c r="B18" s="108"/>
      <c r="C18" s="107"/>
      <c r="D18" s="107"/>
      <c r="E18" s="192">
        <f>'Rekapitulace I.+II.'!E14</f>
        <v>0</v>
      </c>
      <c r="F18" s="107"/>
      <c r="G18" s="107"/>
      <c r="H18" s="107"/>
      <c r="I18" s="99" t="s">
        <v>30</v>
      </c>
      <c r="J18" s="192">
        <f>'Rekapitulace I.+II.'!AN14</f>
        <v>0</v>
      </c>
      <c r="K18" s="107"/>
      <c r="L18" s="120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pans="1:31" s="112" customFormat="1" ht="6.95" customHeight="1" x14ac:dyDescent="0.2">
      <c r="A19" s="107"/>
      <c r="B19" s="108"/>
      <c r="C19" s="107"/>
      <c r="D19" s="107"/>
      <c r="E19" s="107"/>
      <c r="F19" s="107"/>
      <c r="G19" s="107"/>
      <c r="H19" s="107"/>
      <c r="I19" s="107"/>
      <c r="J19" s="107"/>
      <c r="K19" s="107"/>
      <c r="L19" s="120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pans="1:31" s="112" customFormat="1" ht="12" customHeight="1" x14ac:dyDescent="0.2">
      <c r="A20" s="107"/>
      <c r="B20" s="108"/>
      <c r="C20" s="107"/>
      <c r="D20" s="99" t="s">
        <v>32</v>
      </c>
      <c r="E20" s="107"/>
      <c r="F20" s="107"/>
      <c r="G20" s="107"/>
      <c r="H20" s="107"/>
      <c r="I20" s="99" t="s">
        <v>27</v>
      </c>
      <c r="J20" s="100" t="s">
        <v>1</v>
      </c>
      <c r="K20" s="107"/>
      <c r="L20" s="120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pans="1:31" s="112" customFormat="1" ht="18" customHeight="1" x14ac:dyDescent="0.2">
      <c r="A21" s="107"/>
      <c r="B21" s="108"/>
      <c r="C21" s="107"/>
      <c r="D21" s="107"/>
      <c r="E21" s="100" t="s">
        <v>202</v>
      </c>
      <c r="F21" s="107"/>
      <c r="G21" s="107"/>
      <c r="H21" s="107"/>
      <c r="I21" s="99" t="s">
        <v>30</v>
      </c>
      <c r="J21" s="100" t="s">
        <v>1</v>
      </c>
      <c r="K21" s="107"/>
      <c r="L21" s="120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pans="1:31" s="112" customFormat="1" ht="6.95" customHeight="1" x14ac:dyDescent="0.2">
      <c r="A22" s="107"/>
      <c r="B22" s="108"/>
      <c r="C22" s="107"/>
      <c r="D22" s="107"/>
      <c r="E22" s="107"/>
      <c r="F22" s="107"/>
      <c r="G22" s="107"/>
      <c r="H22" s="107"/>
      <c r="I22" s="107"/>
      <c r="J22" s="107"/>
      <c r="K22" s="107"/>
      <c r="L22" s="120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pans="1:31" s="112" customFormat="1" ht="12" customHeight="1" x14ac:dyDescent="0.2">
      <c r="A23" s="107"/>
      <c r="B23" s="108"/>
      <c r="C23" s="107"/>
      <c r="D23" s="99" t="s">
        <v>36</v>
      </c>
      <c r="E23" s="107"/>
      <c r="F23" s="107"/>
      <c r="G23" s="107"/>
      <c r="H23" s="107"/>
      <c r="I23" s="99" t="s">
        <v>27</v>
      </c>
      <c r="J23" s="100" t="s">
        <v>37</v>
      </c>
      <c r="K23" s="107"/>
      <c r="L23" s="12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pans="1:31" s="112" customFormat="1" ht="18" customHeight="1" x14ac:dyDescent="0.2">
      <c r="A24" s="107"/>
      <c r="B24" s="108"/>
      <c r="C24" s="107"/>
      <c r="D24" s="107"/>
      <c r="E24" s="100" t="s">
        <v>38</v>
      </c>
      <c r="F24" s="107"/>
      <c r="G24" s="107"/>
      <c r="H24" s="107"/>
      <c r="I24" s="99" t="s">
        <v>30</v>
      </c>
      <c r="J24" s="100" t="s">
        <v>1</v>
      </c>
      <c r="K24" s="107"/>
      <c r="L24" s="12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pans="1:31" s="112" customFormat="1" ht="6.95" customHeight="1" x14ac:dyDescent="0.2">
      <c r="A25" s="107"/>
      <c r="B25" s="108"/>
      <c r="C25" s="107"/>
      <c r="D25" s="107"/>
      <c r="E25" s="107"/>
      <c r="F25" s="107"/>
      <c r="G25" s="107"/>
      <c r="H25" s="107"/>
      <c r="I25" s="107"/>
      <c r="J25" s="107"/>
      <c r="K25" s="107"/>
      <c r="L25" s="12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112" customFormat="1" ht="12" customHeight="1" x14ac:dyDescent="0.2">
      <c r="A26" s="107"/>
      <c r="B26" s="108"/>
      <c r="C26" s="107"/>
      <c r="D26" s="99" t="s">
        <v>39</v>
      </c>
      <c r="E26" s="107"/>
      <c r="F26" s="107"/>
      <c r="G26" s="107"/>
      <c r="H26" s="107"/>
      <c r="I26" s="107"/>
      <c r="J26" s="107"/>
      <c r="K26" s="107"/>
      <c r="L26" s="120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pans="1:31" s="196" customFormat="1" ht="71.25" customHeight="1" x14ac:dyDescent="0.2">
      <c r="A27" s="193"/>
      <c r="B27" s="194"/>
      <c r="C27" s="193"/>
      <c r="D27" s="193"/>
      <c r="E27" s="331" t="s">
        <v>604</v>
      </c>
      <c r="F27" s="331"/>
      <c r="G27" s="331"/>
      <c r="H27" s="331"/>
      <c r="I27" s="193"/>
      <c r="J27" s="193"/>
      <c r="K27" s="193"/>
      <c r="L27" s="195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</row>
    <row r="28" spans="1:31" s="112" customFormat="1" ht="6.95" customHeight="1" x14ac:dyDescent="0.2">
      <c r="A28" s="107"/>
      <c r="B28" s="108"/>
      <c r="C28" s="107"/>
      <c r="D28" s="107"/>
      <c r="E28" s="107"/>
      <c r="F28" s="107"/>
      <c r="G28" s="107"/>
      <c r="H28" s="107"/>
      <c r="I28" s="107"/>
      <c r="J28" s="107"/>
      <c r="K28" s="107"/>
      <c r="L28" s="120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pans="1:31" s="112" customFormat="1" ht="6.95" customHeight="1" x14ac:dyDescent="0.2">
      <c r="A29" s="107"/>
      <c r="B29" s="108"/>
      <c r="C29" s="107"/>
      <c r="D29" s="146"/>
      <c r="E29" s="146"/>
      <c r="F29" s="146"/>
      <c r="G29" s="146"/>
      <c r="H29" s="146"/>
      <c r="I29" s="146"/>
      <c r="J29" s="146"/>
      <c r="K29" s="146"/>
      <c r="L29" s="120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pans="1:31" s="112" customFormat="1" ht="25.35" customHeight="1" x14ac:dyDescent="0.2">
      <c r="A30" s="107"/>
      <c r="B30" s="108"/>
      <c r="C30" s="107"/>
      <c r="D30" s="197" t="s">
        <v>40</v>
      </c>
      <c r="E30" s="107"/>
      <c r="F30" s="107"/>
      <c r="G30" s="107"/>
      <c r="H30" s="107"/>
      <c r="I30" s="107"/>
      <c r="J30" s="152">
        <f>ROUND(J127, 2)</f>
        <v>0</v>
      </c>
      <c r="K30" s="107"/>
      <c r="L30" s="120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pans="1:31" s="112" customFormat="1" ht="6.95" customHeight="1" x14ac:dyDescent="0.2">
      <c r="A31" s="107"/>
      <c r="B31" s="108"/>
      <c r="C31" s="107"/>
      <c r="D31" s="146"/>
      <c r="E31" s="146"/>
      <c r="F31" s="146"/>
      <c r="G31" s="146"/>
      <c r="H31" s="146"/>
      <c r="I31" s="146"/>
      <c r="J31" s="146"/>
      <c r="K31" s="146"/>
      <c r="L31" s="120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pans="1:31" s="112" customFormat="1" ht="14.45" customHeight="1" x14ac:dyDescent="0.2">
      <c r="A32" s="107"/>
      <c r="B32" s="108"/>
      <c r="C32" s="107"/>
      <c r="D32" s="107"/>
      <c r="E32" s="107"/>
      <c r="F32" s="113" t="s">
        <v>42</v>
      </c>
      <c r="G32" s="107"/>
      <c r="H32" s="107"/>
      <c r="I32" s="113" t="s">
        <v>41</v>
      </c>
      <c r="J32" s="113" t="s">
        <v>43</v>
      </c>
      <c r="K32" s="107"/>
      <c r="L32" s="120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</row>
    <row r="33" spans="1:31" s="112" customFormat="1" ht="14.45" customHeight="1" x14ac:dyDescent="0.2">
      <c r="A33" s="107"/>
      <c r="B33" s="108"/>
      <c r="C33" s="107"/>
      <c r="D33" s="198" t="s">
        <v>44</v>
      </c>
      <c r="E33" s="99" t="s">
        <v>45</v>
      </c>
      <c r="F33" s="199">
        <f>ROUND((SUM(BE127:BE312)),  2)</f>
        <v>0</v>
      </c>
      <c r="G33" s="107"/>
      <c r="H33" s="107"/>
      <c r="I33" s="200">
        <v>0.21</v>
      </c>
      <c r="J33" s="199">
        <f>ROUND(((SUM(BE127:BE312))*I33),  2)</f>
        <v>0</v>
      </c>
      <c r="K33" s="107"/>
      <c r="L33" s="120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</row>
    <row r="34" spans="1:31" s="112" customFormat="1" ht="14.45" customHeight="1" x14ac:dyDescent="0.2">
      <c r="A34" s="107"/>
      <c r="B34" s="108"/>
      <c r="C34" s="107"/>
      <c r="D34" s="107"/>
      <c r="E34" s="99" t="s">
        <v>46</v>
      </c>
      <c r="F34" s="199">
        <f>ROUND((SUM(BF127:BF312)),  2)</f>
        <v>0</v>
      </c>
      <c r="G34" s="107"/>
      <c r="H34" s="107"/>
      <c r="I34" s="200">
        <v>0.15</v>
      </c>
      <c r="J34" s="199">
        <f>ROUND(((SUM(BF127:BF312))*I34),  2)</f>
        <v>0</v>
      </c>
      <c r="K34" s="107"/>
      <c r="L34" s="120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</row>
    <row r="35" spans="1:31" s="112" customFormat="1" ht="14.45" hidden="1" customHeight="1" x14ac:dyDescent="0.2">
      <c r="A35" s="107"/>
      <c r="B35" s="108"/>
      <c r="C35" s="107"/>
      <c r="D35" s="107"/>
      <c r="E35" s="99" t="s">
        <v>47</v>
      </c>
      <c r="F35" s="199">
        <f>ROUND((SUM(BG127:BG312)),  2)</f>
        <v>0</v>
      </c>
      <c r="G35" s="107"/>
      <c r="H35" s="107"/>
      <c r="I35" s="200">
        <v>0.21</v>
      </c>
      <c r="J35" s="199">
        <f>0</f>
        <v>0</v>
      </c>
      <c r="K35" s="107"/>
      <c r="L35" s="120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</row>
    <row r="36" spans="1:31" s="112" customFormat="1" ht="14.45" hidden="1" customHeight="1" x14ac:dyDescent="0.2">
      <c r="A36" s="107"/>
      <c r="B36" s="108"/>
      <c r="C36" s="107"/>
      <c r="D36" s="107"/>
      <c r="E36" s="99" t="s">
        <v>48</v>
      </c>
      <c r="F36" s="199">
        <f>ROUND((SUM(BH127:BH312)),  2)</f>
        <v>0</v>
      </c>
      <c r="G36" s="107"/>
      <c r="H36" s="107"/>
      <c r="I36" s="200">
        <v>0.15</v>
      </c>
      <c r="J36" s="199">
        <f>0</f>
        <v>0</v>
      </c>
      <c r="K36" s="107"/>
      <c r="L36" s="120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</row>
    <row r="37" spans="1:31" s="112" customFormat="1" ht="14.45" hidden="1" customHeight="1" x14ac:dyDescent="0.2">
      <c r="A37" s="107"/>
      <c r="B37" s="108"/>
      <c r="C37" s="107"/>
      <c r="D37" s="107"/>
      <c r="E37" s="99" t="s">
        <v>49</v>
      </c>
      <c r="F37" s="199">
        <f>ROUND((SUM(BI127:BI312)),  2)</f>
        <v>0</v>
      </c>
      <c r="G37" s="107"/>
      <c r="H37" s="107"/>
      <c r="I37" s="200">
        <v>0</v>
      </c>
      <c r="J37" s="199">
        <f>0</f>
        <v>0</v>
      </c>
      <c r="K37" s="107"/>
      <c r="L37" s="120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</row>
    <row r="38" spans="1:31" s="112" customFormat="1" ht="6.95" customHeight="1" x14ac:dyDescent="0.2">
      <c r="A38" s="107"/>
      <c r="B38" s="108"/>
      <c r="C38" s="107"/>
      <c r="D38" s="107"/>
      <c r="E38" s="107"/>
      <c r="F38" s="107"/>
      <c r="G38" s="107"/>
      <c r="H38" s="107"/>
      <c r="I38" s="107"/>
      <c r="J38" s="107"/>
      <c r="K38" s="107"/>
      <c r="L38" s="120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</row>
    <row r="39" spans="1:31" s="112" customFormat="1" ht="25.35" customHeight="1" x14ac:dyDescent="0.2">
      <c r="A39" s="107"/>
      <c r="B39" s="108"/>
      <c r="C39" s="201"/>
      <c r="D39" s="202" t="s">
        <v>50</v>
      </c>
      <c r="E39" s="140"/>
      <c r="F39" s="140"/>
      <c r="G39" s="203" t="s">
        <v>51</v>
      </c>
      <c r="H39" s="204" t="s">
        <v>52</v>
      </c>
      <c r="I39" s="140"/>
      <c r="J39" s="205">
        <f>SUM(J30:J37)</f>
        <v>0</v>
      </c>
      <c r="K39" s="206"/>
      <c r="L39" s="120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</row>
    <row r="40" spans="1:31" s="112" customFormat="1" ht="14.45" customHeight="1" x14ac:dyDescent="0.2">
      <c r="A40" s="107"/>
      <c r="B40" s="108"/>
      <c r="C40" s="107"/>
      <c r="D40" s="107"/>
      <c r="E40" s="107"/>
      <c r="F40" s="107"/>
      <c r="G40" s="107"/>
      <c r="H40" s="107"/>
      <c r="I40" s="107"/>
      <c r="J40" s="107"/>
      <c r="K40" s="107"/>
      <c r="L40" s="120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</row>
    <row r="41" spans="1:31" ht="14.45" customHeight="1" x14ac:dyDescent="0.2">
      <c r="B41" s="92"/>
      <c r="L41" s="92"/>
    </row>
    <row r="42" spans="1:31" ht="14.45" customHeight="1" x14ac:dyDescent="0.2">
      <c r="B42" s="92"/>
      <c r="L42" s="92"/>
    </row>
    <row r="43" spans="1:31" ht="14.45" customHeight="1" x14ac:dyDescent="0.2">
      <c r="B43" s="92"/>
      <c r="L43" s="92"/>
    </row>
    <row r="44" spans="1:31" ht="14.45" customHeight="1" x14ac:dyDescent="0.2">
      <c r="B44" s="92"/>
      <c r="L44" s="92"/>
    </row>
    <row r="45" spans="1:31" ht="14.45" customHeight="1" x14ac:dyDescent="0.2">
      <c r="B45" s="92"/>
      <c r="L45" s="92"/>
    </row>
    <row r="46" spans="1:31" ht="14.45" customHeight="1" x14ac:dyDescent="0.2">
      <c r="B46" s="92"/>
      <c r="L46" s="92"/>
    </row>
    <row r="47" spans="1:31" ht="14.45" customHeight="1" x14ac:dyDescent="0.2">
      <c r="B47" s="92"/>
      <c r="L47" s="92"/>
    </row>
    <row r="48" spans="1:31" ht="14.45" customHeight="1" x14ac:dyDescent="0.2">
      <c r="B48" s="92"/>
      <c r="L48" s="92"/>
    </row>
    <row r="49" spans="1:31" ht="14.45" customHeight="1" x14ac:dyDescent="0.2">
      <c r="B49" s="92"/>
      <c r="L49" s="92"/>
    </row>
    <row r="50" spans="1:31" s="112" customFormat="1" ht="14.45" customHeight="1" x14ac:dyDescent="0.2">
      <c r="B50" s="120"/>
      <c r="D50" s="121" t="s">
        <v>53</v>
      </c>
      <c r="E50" s="122"/>
      <c r="F50" s="122"/>
      <c r="G50" s="121" t="s">
        <v>54</v>
      </c>
      <c r="H50" s="122"/>
      <c r="I50" s="122"/>
      <c r="J50" s="122"/>
      <c r="K50" s="122"/>
      <c r="L50" s="120"/>
    </row>
    <row r="51" spans="1:31" x14ac:dyDescent="0.2">
      <c r="B51" s="92"/>
      <c r="L51" s="92"/>
    </row>
    <row r="52" spans="1:31" x14ac:dyDescent="0.2">
      <c r="B52" s="92"/>
      <c r="L52" s="92"/>
    </row>
    <row r="53" spans="1:31" x14ac:dyDescent="0.2">
      <c r="B53" s="92"/>
      <c r="L53" s="92"/>
    </row>
    <row r="54" spans="1:31" x14ac:dyDescent="0.2">
      <c r="B54" s="92"/>
      <c r="L54" s="92"/>
    </row>
    <row r="55" spans="1:31" x14ac:dyDescent="0.2">
      <c r="B55" s="92"/>
      <c r="L55" s="92"/>
    </row>
    <row r="56" spans="1:31" x14ac:dyDescent="0.2">
      <c r="B56" s="92"/>
      <c r="L56" s="92"/>
    </row>
    <row r="57" spans="1:31" x14ac:dyDescent="0.2">
      <c r="B57" s="92"/>
      <c r="L57" s="92"/>
    </row>
    <row r="58" spans="1:31" x14ac:dyDescent="0.2">
      <c r="B58" s="92"/>
      <c r="L58" s="92"/>
    </row>
    <row r="59" spans="1:31" x14ac:dyDescent="0.2">
      <c r="B59" s="92"/>
      <c r="L59" s="92"/>
    </row>
    <row r="60" spans="1:31" x14ac:dyDescent="0.2">
      <c r="B60" s="92"/>
      <c r="L60" s="92"/>
    </row>
    <row r="61" spans="1:31" s="112" customFormat="1" ht="12.75" x14ac:dyDescent="0.2">
      <c r="A61" s="107"/>
      <c r="B61" s="108"/>
      <c r="C61" s="107"/>
      <c r="D61" s="123" t="s">
        <v>55</v>
      </c>
      <c r="E61" s="111"/>
      <c r="F61" s="207" t="s">
        <v>56</v>
      </c>
      <c r="G61" s="123" t="s">
        <v>55</v>
      </c>
      <c r="H61" s="111"/>
      <c r="I61" s="111"/>
      <c r="J61" s="208" t="s">
        <v>56</v>
      </c>
      <c r="K61" s="111"/>
      <c r="L61" s="120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</row>
    <row r="62" spans="1:31" x14ac:dyDescent="0.2">
      <c r="B62" s="92"/>
      <c r="L62" s="92"/>
    </row>
    <row r="63" spans="1:31" x14ac:dyDescent="0.2">
      <c r="B63" s="92"/>
      <c r="L63" s="92"/>
    </row>
    <row r="64" spans="1:31" x14ac:dyDescent="0.2">
      <c r="B64" s="92"/>
      <c r="L64" s="92"/>
    </row>
    <row r="65" spans="1:31" s="112" customFormat="1" ht="12.75" x14ac:dyDescent="0.2">
      <c r="A65" s="107"/>
      <c r="B65" s="108"/>
      <c r="C65" s="107"/>
      <c r="D65" s="121" t="s">
        <v>57</v>
      </c>
      <c r="E65" s="124"/>
      <c r="F65" s="124"/>
      <c r="G65" s="121" t="s">
        <v>58</v>
      </c>
      <c r="H65" s="124"/>
      <c r="I65" s="124"/>
      <c r="J65" s="124"/>
      <c r="K65" s="124"/>
      <c r="L65" s="120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spans="1:31" x14ac:dyDescent="0.2">
      <c r="B66" s="92"/>
      <c r="L66" s="92"/>
    </row>
    <row r="67" spans="1:31" x14ac:dyDescent="0.2">
      <c r="B67" s="92"/>
      <c r="L67" s="92"/>
    </row>
    <row r="68" spans="1:31" x14ac:dyDescent="0.2">
      <c r="B68" s="92"/>
      <c r="L68" s="92"/>
    </row>
    <row r="69" spans="1:31" x14ac:dyDescent="0.2">
      <c r="B69" s="92"/>
      <c r="L69" s="92"/>
    </row>
    <row r="70" spans="1:31" x14ac:dyDescent="0.2">
      <c r="B70" s="92"/>
      <c r="L70" s="92"/>
    </row>
    <row r="71" spans="1:31" x14ac:dyDescent="0.2">
      <c r="B71" s="92"/>
      <c r="L71" s="92"/>
    </row>
    <row r="72" spans="1:31" x14ac:dyDescent="0.2">
      <c r="B72" s="92"/>
      <c r="L72" s="92"/>
    </row>
    <row r="73" spans="1:31" x14ac:dyDescent="0.2">
      <c r="B73" s="92"/>
      <c r="L73" s="92"/>
    </row>
    <row r="74" spans="1:31" x14ac:dyDescent="0.2">
      <c r="B74" s="92"/>
      <c r="L74" s="92"/>
    </row>
    <row r="75" spans="1:31" x14ac:dyDescent="0.2">
      <c r="B75" s="92"/>
      <c r="L75" s="92"/>
    </row>
    <row r="76" spans="1:31" s="112" customFormat="1" ht="12.75" x14ac:dyDescent="0.2">
      <c r="A76" s="107"/>
      <c r="B76" s="108"/>
      <c r="C76" s="107"/>
      <c r="D76" s="123" t="s">
        <v>55</v>
      </c>
      <c r="E76" s="111"/>
      <c r="F76" s="207" t="s">
        <v>56</v>
      </c>
      <c r="G76" s="123" t="s">
        <v>55</v>
      </c>
      <c r="H76" s="111"/>
      <c r="I76" s="111"/>
      <c r="J76" s="208" t="s">
        <v>56</v>
      </c>
      <c r="K76" s="111"/>
      <c r="L76" s="120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</row>
    <row r="77" spans="1:31" s="112" customFormat="1" ht="14.45" customHeight="1" x14ac:dyDescent="0.2">
      <c r="A77" s="107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0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81" spans="1:47" s="112" customFormat="1" ht="6.95" customHeight="1" x14ac:dyDescent="0.2">
      <c r="A81" s="107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0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pans="1:47" s="112" customFormat="1" ht="24.95" customHeight="1" x14ac:dyDescent="0.2">
      <c r="A82" s="107"/>
      <c r="B82" s="108"/>
      <c r="C82" s="93" t="s">
        <v>93</v>
      </c>
      <c r="D82" s="107"/>
      <c r="E82" s="107"/>
      <c r="F82" s="107"/>
      <c r="G82" s="107"/>
      <c r="H82" s="107"/>
      <c r="I82" s="107"/>
      <c r="J82" s="107"/>
      <c r="K82" s="107"/>
      <c r="L82" s="120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pans="1:47" s="112" customFormat="1" ht="6.95" customHeight="1" x14ac:dyDescent="0.2">
      <c r="A83" s="107"/>
      <c r="B83" s="108"/>
      <c r="C83" s="107"/>
      <c r="D83" s="107"/>
      <c r="E83" s="107"/>
      <c r="F83" s="107"/>
      <c r="G83" s="107"/>
      <c r="H83" s="107"/>
      <c r="I83" s="107"/>
      <c r="J83" s="107"/>
      <c r="K83" s="107"/>
      <c r="L83" s="120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pans="1:47" s="112" customFormat="1" ht="12" customHeight="1" x14ac:dyDescent="0.2">
      <c r="A84" s="107"/>
      <c r="B84" s="108"/>
      <c r="C84" s="99" t="s">
        <v>14</v>
      </c>
      <c r="D84" s="107"/>
      <c r="E84" s="107"/>
      <c r="F84" s="107"/>
      <c r="G84" s="107"/>
      <c r="H84" s="107"/>
      <c r="I84" s="107"/>
      <c r="J84" s="107"/>
      <c r="K84" s="107"/>
      <c r="L84" s="120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pans="1:47" s="112" customFormat="1" ht="16.5" customHeight="1" x14ac:dyDescent="0.2">
      <c r="A85" s="107"/>
      <c r="B85" s="108"/>
      <c r="C85" s="107"/>
      <c r="D85" s="107"/>
      <c r="E85" s="356" t="str">
        <f>E7</f>
        <v>Obnova ulice Tyršova, Dobrovice - I. etapa</v>
      </c>
      <c r="F85" s="357"/>
      <c r="G85" s="357"/>
      <c r="H85" s="357"/>
      <c r="I85" s="107"/>
      <c r="J85" s="107"/>
      <c r="K85" s="107"/>
      <c r="L85" s="120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47" s="112" customFormat="1" ht="12" customHeight="1" x14ac:dyDescent="0.2">
      <c r="A86" s="107"/>
      <c r="B86" s="108"/>
      <c r="C86" s="99" t="s">
        <v>92</v>
      </c>
      <c r="D86" s="107"/>
      <c r="E86" s="107"/>
      <c r="F86" s="107"/>
      <c r="G86" s="107"/>
      <c r="H86" s="107"/>
      <c r="I86" s="107"/>
      <c r="J86" s="107"/>
      <c r="K86" s="107"/>
      <c r="L86" s="120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pans="1:47" s="112" customFormat="1" ht="16.5" customHeight="1" x14ac:dyDescent="0.2">
      <c r="A87" s="107"/>
      <c r="B87" s="108"/>
      <c r="C87" s="107"/>
      <c r="D87" s="107"/>
      <c r="E87" s="354" t="str">
        <f>E9</f>
        <v>SO 302.I - Rekonstrukce kanalizace I. etapa / 214,41 m</v>
      </c>
      <c r="F87" s="358"/>
      <c r="G87" s="358"/>
      <c r="H87" s="358"/>
      <c r="I87" s="107"/>
      <c r="J87" s="107"/>
      <c r="K87" s="107"/>
      <c r="L87" s="120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pans="1:47" s="112" customFormat="1" ht="6.95" customHeight="1" x14ac:dyDescent="0.2">
      <c r="A88" s="107"/>
      <c r="B88" s="108"/>
      <c r="C88" s="107"/>
      <c r="D88" s="107"/>
      <c r="E88" s="107"/>
      <c r="F88" s="107"/>
      <c r="G88" s="107"/>
      <c r="H88" s="107"/>
      <c r="I88" s="107"/>
      <c r="J88" s="107"/>
      <c r="K88" s="107"/>
      <c r="L88" s="120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pans="1:47" s="112" customFormat="1" ht="12" customHeight="1" x14ac:dyDescent="0.2">
      <c r="A89" s="107"/>
      <c r="B89" s="108"/>
      <c r="C89" s="99" t="s">
        <v>19</v>
      </c>
      <c r="D89" s="107"/>
      <c r="E89" s="107"/>
      <c r="F89" s="100" t="str">
        <f>F12</f>
        <v>Dobrovice</v>
      </c>
      <c r="G89" s="107"/>
      <c r="H89" s="107"/>
      <c r="I89" s="99" t="s">
        <v>21</v>
      </c>
      <c r="J89" s="135">
        <f>IF(J12="","",J12)</f>
        <v>45678</v>
      </c>
      <c r="K89" s="107"/>
      <c r="L89" s="120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pans="1:47" s="112" customFormat="1" ht="6.95" customHeight="1" x14ac:dyDescent="0.2">
      <c r="A90" s="107"/>
      <c r="B90" s="108"/>
      <c r="C90" s="107"/>
      <c r="D90" s="107"/>
      <c r="E90" s="107"/>
      <c r="F90" s="107"/>
      <c r="G90" s="107"/>
      <c r="H90" s="107"/>
      <c r="I90" s="107"/>
      <c r="J90" s="107"/>
      <c r="K90" s="107"/>
      <c r="L90" s="120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pans="1:47" s="112" customFormat="1" ht="15.2" customHeight="1" x14ac:dyDescent="0.2">
      <c r="A91" s="107"/>
      <c r="B91" s="108"/>
      <c r="C91" s="99" t="s">
        <v>26</v>
      </c>
      <c r="D91" s="107"/>
      <c r="E91" s="107"/>
      <c r="F91" s="100" t="str">
        <f>E15</f>
        <v>Vodovody a kanalizace Mladá Boleslav, a.s.</v>
      </c>
      <c r="G91" s="107"/>
      <c r="H91" s="107"/>
      <c r="I91" s="99" t="s">
        <v>32</v>
      </c>
      <c r="J91" s="105" t="str">
        <f>E21</f>
        <v>Ing. Daniel Benda</v>
      </c>
      <c r="K91" s="107"/>
      <c r="L91" s="120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  <row r="92" spans="1:47" s="112" customFormat="1" ht="40.15" customHeight="1" x14ac:dyDescent="0.2">
      <c r="A92" s="107"/>
      <c r="B92" s="108"/>
      <c r="C92" s="99" t="s">
        <v>31</v>
      </c>
      <c r="D92" s="107"/>
      <c r="E92" s="107"/>
      <c r="F92" s="100">
        <f>IF(E18="","",E18)</f>
        <v>0</v>
      </c>
      <c r="G92" s="107"/>
      <c r="H92" s="107"/>
      <c r="I92" s="99" t="s">
        <v>36</v>
      </c>
      <c r="J92" s="105" t="str">
        <f>E24</f>
        <v>ROAD M.A.A.T. s.r.o., Petra Stejskalová</v>
      </c>
      <c r="K92" s="107"/>
      <c r="L92" s="120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</row>
    <row r="93" spans="1:47" s="112" customFormat="1" ht="10.35" customHeight="1" x14ac:dyDescent="0.2">
      <c r="A93" s="107"/>
      <c r="B93" s="108"/>
      <c r="C93" s="107"/>
      <c r="D93" s="107"/>
      <c r="E93" s="107"/>
      <c r="F93" s="107"/>
      <c r="G93" s="107"/>
      <c r="H93" s="107"/>
      <c r="I93" s="107"/>
      <c r="J93" s="107"/>
      <c r="K93" s="107"/>
      <c r="L93" s="120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</row>
    <row r="94" spans="1:47" s="112" customFormat="1" ht="29.25" customHeight="1" x14ac:dyDescent="0.2">
      <c r="A94" s="107"/>
      <c r="B94" s="108"/>
      <c r="C94" s="209" t="s">
        <v>94</v>
      </c>
      <c r="D94" s="201"/>
      <c r="E94" s="201"/>
      <c r="F94" s="201"/>
      <c r="G94" s="201"/>
      <c r="H94" s="201"/>
      <c r="I94" s="201"/>
      <c r="J94" s="210" t="s">
        <v>95</v>
      </c>
      <c r="K94" s="201"/>
      <c r="L94" s="120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</row>
    <row r="95" spans="1:47" s="112" customFormat="1" ht="10.35" customHeight="1" x14ac:dyDescent="0.2">
      <c r="A95" s="107"/>
      <c r="B95" s="108"/>
      <c r="C95" s="107"/>
      <c r="D95" s="107"/>
      <c r="E95" s="107"/>
      <c r="F95" s="107"/>
      <c r="G95" s="107"/>
      <c r="H95" s="107"/>
      <c r="I95" s="107"/>
      <c r="J95" s="107"/>
      <c r="K95" s="107"/>
      <c r="L95" s="120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</row>
    <row r="96" spans="1:47" s="112" customFormat="1" ht="22.9" customHeight="1" x14ac:dyDescent="0.2">
      <c r="A96" s="107"/>
      <c r="B96" s="108"/>
      <c r="C96" s="211" t="s">
        <v>96</v>
      </c>
      <c r="D96" s="107"/>
      <c r="E96" s="107"/>
      <c r="F96" s="107"/>
      <c r="G96" s="107"/>
      <c r="H96" s="107"/>
      <c r="I96" s="107"/>
      <c r="J96" s="152">
        <f>J127</f>
        <v>0</v>
      </c>
      <c r="K96" s="107"/>
      <c r="L96" s="120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U96" s="89" t="s">
        <v>97</v>
      </c>
    </row>
    <row r="97" spans="1:31" s="212" customFormat="1" ht="24.95" customHeight="1" x14ac:dyDescent="0.2">
      <c r="B97" s="213"/>
      <c r="D97" s="214" t="s">
        <v>98</v>
      </c>
      <c r="E97" s="215"/>
      <c r="F97" s="215"/>
      <c r="G97" s="215"/>
      <c r="H97" s="215"/>
      <c r="I97" s="215"/>
      <c r="J97" s="216">
        <f>J128</f>
        <v>0</v>
      </c>
      <c r="L97" s="213"/>
    </row>
    <row r="98" spans="1:31" s="217" customFormat="1" ht="19.899999999999999" customHeight="1" x14ac:dyDescent="0.2">
      <c r="B98" s="218"/>
      <c r="D98" s="219" t="s">
        <v>99</v>
      </c>
      <c r="E98" s="220"/>
      <c r="F98" s="220"/>
      <c r="G98" s="220"/>
      <c r="H98" s="220"/>
      <c r="I98" s="220"/>
      <c r="J98" s="221">
        <f>J129</f>
        <v>0</v>
      </c>
      <c r="L98" s="218"/>
    </row>
    <row r="99" spans="1:31" s="217" customFormat="1" ht="19.899999999999999" customHeight="1" x14ac:dyDescent="0.2">
      <c r="B99" s="218"/>
      <c r="D99" s="219" t="s">
        <v>206</v>
      </c>
      <c r="E99" s="220"/>
      <c r="F99" s="220"/>
      <c r="G99" s="220"/>
      <c r="H99" s="220"/>
      <c r="I99" s="220"/>
      <c r="J99" s="221">
        <f>J185</f>
        <v>0</v>
      </c>
      <c r="L99" s="218"/>
    </row>
    <row r="100" spans="1:31" s="217" customFormat="1" ht="14.85" customHeight="1" x14ac:dyDescent="0.2">
      <c r="B100" s="218"/>
      <c r="D100" s="219" t="s">
        <v>605</v>
      </c>
      <c r="E100" s="220"/>
      <c r="F100" s="220"/>
      <c r="G100" s="220"/>
      <c r="H100" s="220"/>
      <c r="I100" s="220"/>
      <c r="J100" s="221">
        <f>J196</f>
        <v>0</v>
      </c>
      <c r="L100" s="218"/>
    </row>
    <row r="101" spans="1:31" s="217" customFormat="1" ht="19.899999999999999" customHeight="1" x14ac:dyDescent="0.2">
      <c r="B101" s="218"/>
      <c r="D101" s="219" t="s">
        <v>207</v>
      </c>
      <c r="E101" s="220"/>
      <c r="F101" s="220"/>
      <c r="G101" s="220"/>
      <c r="H101" s="220"/>
      <c r="I101" s="220"/>
      <c r="J101" s="221">
        <f>J218</f>
        <v>0</v>
      </c>
      <c r="L101" s="218"/>
    </row>
    <row r="102" spans="1:31" s="217" customFormat="1" ht="19.899999999999999" customHeight="1" x14ac:dyDescent="0.2">
      <c r="B102" s="218"/>
      <c r="D102" s="219" t="s">
        <v>100</v>
      </c>
      <c r="E102" s="220"/>
      <c r="F102" s="220"/>
      <c r="G102" s="220"/>
      <c r="H102" s="220"/>
      <c r="I102" s="220"/>
      <c r="J102" s="221">
        <f>J281</f>
        <v>0</v>
      </c>
      <c r="L102" s="218"/>
    </row>
    <row r="103" spans="1:31" s="217" customFormat="1" ht="19.899999999999999" customHeight="1" x14ac:dyDescent="0.2">
      <c r="B103" s="218"/>
      <c r="D103" s="219" t="s">
        <v>101</v>
      </c>
      <c r="E103" s="220"/>
      <c r="F103" s="220"/>
      <c r="G103" s="220"/>
      <c r="H103" s="220"/>
      <c r="I103" s="220"/>
      <c r="J103" s="221">
        <f>J288</f>
        <v>0</v>
      </c>
      <c r="L103" s="218"/>
    </row>
    <row r="104" spans="1:31" s="212" customFormat="1" ht="24.95" customHeight="1" x14ac:dyDescent="0.2">
      <c r="B104" s="213"/>
      <c r="D104" s="214" t="s">
        <v>102</v>
      </c>
      <c r="E104" s="215"/>
      <c r="F104" s="215"/>
      <c r="G104" s="215"/>
      <c r="H104" s="215"/>
      <c r="I104" s="215"/>
      <c r="J104" s="216">
        <f>J291</f>
        <v>0</v>
      </c>
      <c r="L104" s="213"/>
    </row>
    <row r="105" spans="1:31" s="212" customFormat="1" ht="24.95" customHeight="1" x14ac:dyDescent="0.2">
      <c r="B105" s="213"/>
      <c r="D105" s="214" t="s">
        <v>208</v>
      </c>
      <c r="E105" s="215"/>
      <c r="F105" s="215"/>
      <c r="G105" s="215"/>
      <c r="H105" s="215"/>
      <c r="I105" s="215"/>
      <c r="J105" s="216">
        <f>J298</f>
        <v>0</v>
      </c>
      <c r="L105" s="213"/>
    </row>
    <row r="106" spans="1:31" s="217" customFormat="1" ht="19.899999999999999" customHeight="1" x14ac:dyDescent="0.2">
      <c r="B106" s="218"/>
      <c r="D106" s="219" t="s">
        <v>210</v>
      </c>
      <c r="E106" s="220"/>
      <c r="F106" s="220"/>
      <c r="G106" s="220"/>
      <c r="H106" s="220"/>
      <c r="I106" s="220"/>
      <c r="J106" s="221">
        <f>J299</f>
        <v>0</v>
      </c>
      <c r="L106" s="218"/>
    </row>
    <row r="107" spans="1:31" s="217" customFormat="1" ht="19.899999999999999" customHeight="1" x14ac:dyDescent="0.2">
      <c r="B107" s="218"/>
      <c r="D107" s="219" t="s">
        <v>211</v>
      </c>
      <c r="E107" s="220"/>
      <c r="F107" s="220"/>
      <c r="G107" s="220"/>
      <c r="H107" s="220"/>
      <c r="I107" s="220"/>
      <c r="J107" s="221">
        <f>J310</f>
        <v>0</v>
      </c>
      <c r="L107" s="218"/>
    </row>
    <row r="108" spans="1:31" s="112" customFormat="1" ht="21.75" customHeight="1" x14ac:dyDescent="0.2">
      <c r="A108" s="107"/>
      <c r="B108" s="108"/>
      <c r="C108" s="107"/>
      <c r="D108" s="107"/>
      <c r="E108" s="107"/>
      <c r="F108" s="107"/>
      <c r="G108" s="107"/>
      <c r="H108" s="107"/>
      <c r="I108" s="107"/>
      <c r="J108" s="107"/>
      <c r="K108" s="107"/>
      <c r="L108" s="120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09" spans="1:31" s="112" customFormat="1" ht="6.95" customHeight="1" x14ac:dyDescent="0.2">
      <c r="A109" s="107"/>
      <c r="B109" s="125"/>
      <c r="C109" s="126"/>
      <c r="D109" s="126"/>
      <c r="E109" s="126"/>
      <c r="F109" s="126"/>
      <c r="G109" s="126"/>
      <c r="H109" s="126"/>
      <c r="I109" s="126"/>
      <c r="J109" s="126"/>
      <c r="K109" s="126"/>
      <c r="L109" s="120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</row>
    <row r="113" spans="1:63" s="112" customFormat="1" ht="6.95" customHeight="1" x14ac:dyDescent="0.2">
      <c r="A113" s="107"/>
      <c r="B113" s="127"/>
      <c r="C113" s="128"/>
      <c r="D113" s="128"/>
      <c r="E113" s="128"/>
      <c r="F113" s="128"/>
      <c r="G113" s="128"/>
      <c r="H113" s="128"/>
      <c r="I113" s="128"/>
      <c r="J113" s="128"/>
      <c r="K113" s="128"/>
      <c r="L113" s="120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</row>
    <row r="114" spans="1:63" s="112" customFormat="1" ht="24.95" customHeight="1" x14ac:dyDescent="0.2">
      <c r="A114" s="107"/>
      <c r="B114" s="108"/>
      <c r="C114" s="93" t="s">
        <v>103</v>
      </c>
      <c r="D114" s="107"/>
      <c r="E114" s="107"/>
      <c r="F114" s="107"/>
      <c r="G114" s="107"/>
      <c r="H114" s="107"/>
      <c r="I114" s="107"/>
      <c r="J114" s="107"/>
      <c r="K114" s="107"/>
      <c r="L114" s="120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</row>
    <row r="115" spans="1:63" s="112" customFormat="1" ht="6.95" customHeight="1" x14ac:dyDescent="0.2">
      <c r="A115" s="107"/>
      <c r="B115" s="108"/>
      <c r="C115" s="107"/>
      <c r="D115" s="107"/>
      <c r="E115" s="107"/>
      <c r="F115" s="107"/>
      <c r="G115" s="107"/>
      <c r="H115" s="107"/>
      <c r="I115" s="107"/>
      <c r="J115" s="107"/>
      <c r="K115" s="107"/>
      <c r="L115" s="120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</row>
    <row r="116" spans="1:63" s="112" customFormat="1" ht="12" customHeight="1" x14ac:dyDescent="0.2">
      <c r="A116" s="107"/>
      <c r="B116" s="108"/>
      <c r="C116" s="99" t="s">
        <v>14</v>
      </c>
      <c r="D116" s="107"/>
      <c r="E116" s="107"/>
      <c r="F116" s="107"/>
      <c r="G116" s="107"/>
      <c r="H116" s="107"/>
      <c r="I116" s="107"/>
      <c r="J116" s="107"/>
      <c r="K116" s="107"/>
      <c r="L116" s="120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pans="1:63" s="112" customFormat="1" ht="16.5" customHeight="1" x14ac:dyDescent="0.2">
      <c r="A117" s="107"/>
      <c r="B117" s="108"/>
      <c r="C117" s="107"/>
      <c r="D117" s="107"/>
      <c r="E117" s="356" t="str">
        <f>E7</f>
        <v>Obnova ulice Tyršova, Dobrovice - I. etapa</v>
      </c>
      <c r="F117" s="357"/>
      <c r="G117" s="357"/>
      <c r="H117" s="357"/>
      <c r="I117" s="107"/>
      <c r="J117" s="107"/>
      <c r="K117" s="107"/>
      <c r="L117" s="120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</row>
    <row r="118" spans="1:63" s="112" customFormat="1" ht="12" customHeight="1" x14ac:dyDescent="0.2">
      <c r="A118" s="107"/>
      <c r="B118" s="108"/>
      <c r="C118" s="99" t="s">
        <v>92</v>
      </c>
      <c r="D118" s="107"/>
      <c r="E118" s="107"/>
      <c r="F118" s="107"/>
      <c r="G118" s="107"/>
      <c r="H118" s="107"/>
      <c r="I118" s="107"/>
      <c r="J118" s="107"/>
      <c r="K118" s="107"/>
      <c r="L118" s="120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</row>
    <row r="119" spans="1:63" s="112" customFormat="1" ht="16.5" customHeight="1" x14ac:dyDescent="0.2">
      <c r="A119" s="107"/>
      <c r="B119" s="108"/>
      <c r="C119" s="107"/>
      <c r="D119" s="107"/>
      <c r="E119" s="354" t="str">
        <f>E9</f>
        <v>SO 302.I - Rekonstrukce kanalizace I. etapa / 214,41 m</v>
      </c>
      <c r="F119" s="358"/>
      <c r="G119" s="358"/>
      <c r="H119" s="358"/>
      <c r="I119" s="107"/>
      <c r="J119" s="107"/>
      <c r="K119" s="107"/>
      <c r="L119" s="120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</row>
    <row r="120" spans="1:63" s="112" customFormat="1" ht="6.95" customHeight="1" x14ac:dyDescent="0.2">
      <c r="A120" s="107"/>
      <c r="B120" s="108"/>
      <c r="C120" s="107"/>
      <c r="D120" s="107"/>
      <c r="E120" s="107"/>
      <c r="F120" s="107"/>
      <c r="G120" s="107"/>
      <c r="H120" s="107"/>
      <c r="I120" s="107"/>
      <c r="J120" s="107"/>
      <c r="K120" s="107"/>
      <c r="L120" s="120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</row>
    <row r="121" spans="1:63" s="112" customFormat="1" ht="12" customHeight="1" x14ac:dyDescent="0.2">
      <c r="A121" s="107"/>
      <c r="B121" s="108"/>
      <c r="C121" s="99" t="s">
        <v>19</v>
      </c>
      <c r="D121" s="107"/>
      <c r="E121" s="107"/>
      <c r="F121" s="100" t="str">
        <f>F12</f>
        <v>Dobrovice</v>
      </c>
      <c r="G121" s="107"/>
      <c r="H121" s="107"/>
      <c r="I121" s="99" t="s">
        <v>21</v>
      </c>
      <c r="J121" s="135">
        <f>IF(J12="","",J12)</f>
        <v>45678</v>
      </c>
      <c r="K121" s="107"/>
      <c r="L121" s="120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</row>
    <row r="122" spans="1:63" s="112" customFormat="1" ht="6.95" customHeight="1" x14ac:dyDescent="0.2">
      <c r="A122" s="107"/>
      <c r="B122" s="108"/>
      <c r="C122" s="107"/>
      <c r="D122" s="107"/>
      <c r="E122" s="107"/>
      <c r="F122" s="107"/>
      <c r="G122" s="107"/>
      <c r="H122" s="107"/>
      <c r="I122" s="107"/>
      <c r="J122" s="107"/>
      <c r="K122" s="107"/>
      <c r="L122" s="120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</row>
    <row r="123" spans="1:63" s="112" customFormat="1" ht="15.2" customHeight="1" x14ac:dyDescent="0.2">
      <c r="A123" s="107"/>
      <c r="B123" s="108"/>
      <c r="C123" s="99" t="s">
        <v>26</v>
      </c>
      <c r="D123" s="107"/>
      <c r="E123" s="107"/>
      <c r="F123" s="100" t="str">
        <f>E15</f>
        <v>Vodovody a kanalizace Mladá Boleslav, a.s.</v>
      </c>
      <c r="G123" s="107"/>
      <c r="H123" s="107"/>
      <c r="I123" s="99" t="s">
        <v>32</v>
      </c>
      <c r="J123" s="105" t="str">
        <f>E21</f>
        <v>Ing. Daniel Benda</v>
      </c>
      <c r="K123" s="107"/>
      <c r="L123" s="120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</row>
    <row r="124" spans="1:63" s="112" customFormat="1" ht="40.15" customHeight="1" x14ac:dyDescent="0.2">
      <c r="A124" s="107"/>
      <c r="B124" s="108"/>
      <c r="C124" s="99" t="s">
        <v>31</v>
      </c>
      <c r="D124" s="107"/>
      <c r="E124" s="107"/>
      <c r="F124" s="100">
        <f>IF(E18="","",E18)</f>
        <v>0</v>
      </c>
      <c r="G124" s="107"/>
      <c r="H124" s="107"/>
      <c r="I124" s="99" t="s">
        <v>36</v>
      </c>
      <c r="J124" s="105" t="str">
        <f>E24</f>
        <v>ROAD M.A.A.T. s.r.o., Petra Stejskalová</v>
      </c>
      <c r="K124" s="107"/>
      <c r="L124" s="120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</row>
    <row r="125" spans="1:63" s="112" customFormat="1" ht="10.35" customHeight="1" x14ac:dyDescent="0.2">
      <c r="A125" s="107"/>
      <c r="B125" s="108"/>
      <c r="C125" s="107"/>
      <c r="D125" s="107"/>
      <c r="E125" s="107"/>
      <c r="F125" s="107"/>
      <c r="G125" s="107"/>
      <c r="H125" s="107"/>
      <c r="I125" s="107"/>
      <c r="J125" s="107"/>
      <c r="K125" s="107"/>
      <c r="L125" s="120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</row>
    <row r="126" spans="1:63" s="228" customFormat="1" ht="29.25" customHeight="1" x14ac:dyDescent="0.2">
      <c r="A126" s="222"/>
      <c r="B126" s="223"/>
      <c r="C126" s="224" t="s">
        <v>104</v>
      </c>
      <c r="D126" s="225" t="s">
        <v>65</v>
      </c>
      <c r="E126" s="225" t="s">
        <v>61</v>
      </c>
      <c r="F126" s="225" t="s">
        <v>62</v>
      </c>
      <c r="G126" s="225" t="s">
        <v>105</v>
      </c>
      <c r="H126" s="225" t="s">
        <v>106</v>
      </c>
      <c r="I126" s="225" t="s">
        <v>107</v>
      </c>
      <c r="J126" s="225" t="s">
        <v>95</v>
      </c>
      <c r="K126" s="226" t="s">
        <v>108</v>
      </c>
      <c r="L126" s="227"/>
      <c r="M126" s="142" t="s">
        <v>1</v>
      </c>
      <c r="N126" s="143" t="s">
        <v>44</v>
      </c>
      <c r="O126" s="143" t="s">
        <v>109</v>
      </c>
      <c r="P126" s="143" t="s">
        <v>110</v>
      </c>
      <c r="Q126" s="143" t="s">
        <v>111</v>
      </c>
      <c r="R126" s="143" t="s">
        <v>112</v>
      </c>
      <c r="S126" s="143" t="s">
        <v>113</v>
      </c>
      <c r="T126" s="144" t="s">
        <v>114</v>
      </c>
      <c r="U126" s="222"/>
      <c r="V126" s="222"/>
      <c r="W126" s="222"/>
      <c r="X126" s="222"/>
      <c r="Y126" s="222"/>
      <c r="Z126" s="222"/>
      <c r="AA126" s="222"/>
      <c r="AB126" s="222"/>
      <c r="AC126" s="222"/>
      <c r="AD126" s="222"/>
      <c r="AE126" s="222"/>
    </row>
    <row r="127" spans="1:63" s="112" customFormat="1" ht="22.9" customHeight="1" x14ac:dyDescent="0.25">
      <c r="A127" s="107"/>
      <c r="B127" s="108"/>
      <c r="C127" s="150" t="s">
        <v>115</v>
      </c>
      <c r="D127" s="107"/>
      <c r="E127" s="107"/>
      <c r="F127" s="107"/>
      <c r="G127" s="107"/>
      <c r="H127" s="107"/>
      <c r="I127" s="107"/>
      <c r="J127" s="229">
        <f>BK127</f>
        <v>0</v>
      </c>
      <c r="K127" s="107"/>
      <c r="L127" s="108"/>
      <c r="M127" s="145"/>
      <c r="N127" s="136"/>
      <c r="O127" s="146"/>
      <c r="P127" s="230">
        <f>P128+P291+P298</f>
        <v>5320.5658199999998</v>
      </c>
      <c r="Q127" s="146"/>
      <c r="R127" s="230">
        <f>R128+R291+R298</f>
        <v>1688.65743797</v>
      </c>
      <c r="S127" s="146"/>
      <c r="T127" s="231">
        <f>T128+T291+T298</f>
        <v>621.05400000000009</v>
      </c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T127" s="89" t="s">
        <v>79</v>
      </c>
      <c r="AU127" s="89" t="s">
        <v>97</v>
      </c>
      <c r="BK127" s="232">
        <f>BK128+BK291+BK298</f>
        <v>0</v>
      </c>
    </row>
    <row r="128" spans="1:63" s="233" customFormat="1" ht="25.9" customHeight="1" x14ac:dyDescent="0.2">
      <c r="B128" s="234"/>
      <c r="D128" s="235" t="s">
        <v>79</v>
      </c>
      <c r="E128" s="236" t="s">
        <v>116</v>
      </c>
      <c r="F128" s="236" t="s">
        <v>117</v>
      </c>
      <c r="J128" s="237">
        <f>BK128</f>
        <v>0</v>
      </c>
      <c r="L128" s="234"/>
      <c r="M128" s="238"/>
      <c r="N128" s="239"/>
      <c r="O128" s="239"/>
      <c r="P128" s="240">
        <f>P129+P185+P218+P281+P288</f>
        <v>5097.6995200000001</v>
      </c>
      <c r="Q128" s="239"/>
      <c r="R128" s="240">
        <f>R129+R185+R218+R281+R288</f>
        <v>1683.07557797</v>
      </c>
      <c r="S128" s="239"/>
      <c r="T128" s="241">
        <f>T129+T185+T218+T281+T288</f>
        <v>621.05400000000009</v>
      </c>
      <c r="AR128" s="235" t="s">
        <v>85</v>
      </c>
      <c r="AT128" s="242" t="s">
        <v>79</v>
      </c>
      <c r="AU128" s="242" t="s">
        <v>80</v>
      </c>
      <c r="AY128" s="235" t="s">
        <v>118</v>
      </c>
      <c r="BK128" s="243">
        <f>BK129+BK185+BK218+BK281+BK288</f>
        <v>0</v>
      </c>
    </row>
    <row r="129" spans="1:65" s="233" customFormat="1" ht="22.9" customHeight="1" x14ac:dyDescent="0.2">
      <c r="B129" s="234"/>
      <c r="D129" s="235" t="s">
        <v>79</v>
      </c>
      <c r="E129" s="287" t="s">
        <v>85</v>
      </c>
      <c r="F129" s="287" t="s">
        <v>119</v>
      </c>
      <c r="J129" s="288">
        <f>BK129</f>
        <v>0</v>
      </c>
      <c r="L129" s="234"/>
      <c r="M129" s="238"/>
      <c r="N129" s="239"/>
      <c r="O129" s="239"/>
      <c r="P129" s="240">
        <f>SUM(P130:P184)</f>
        <v>1309.2909689999999</v>
      </c>
      <c r="Q129" s="239"/>
      <c r="R129" s="240">
        <f>SUM(R130:R184)</f>
        <v>1428.60382</v>
      </c>
      <c r="S129" s="239"/>
      <c r="T129" s="241">
        <f>SUM(T130:T184)</f>
        <v>397.05400000000003</v>
      </c>
      <c r="AR129" s="235" t="s">
        <v>85</v>
      </c>
      <c r="AT129" s="242" t="s">
        <v>79</v>
      </c>
      <c r="AU129" s="242" t="s">
        <v>85</v>
      </c>
      <c r="AY129" s="235" t="s">
        <v>118</v>
      </c>
      <c r="BK129" s="243">
        <f>SUM(BK130:BK184)</f>
        <v>0</v>
      </c>
    </row>
    <row r="130" spans="1:65" s="112" customFormat="1" ht="21.75" customHeight="1" x14ac:dyDescent="0.2">
      <c r="A130" s="107"/>
      <c r="B130" s="108"/>
      <c r="C130" s="244" t="s">
        <v>85</v>
      </c>
      <c r="D130" s="244" t="s">
        <v>120</v>
      </c>
      <c r="E130" s="245" t="s">
        <v>212</v>
      </c>
      <c r="F130" s="246" t="s">
        <v>213</v>
      </c>
      <c r="G130" s="247" t="s">
        <v>121</v>
      </c>
      <c r="H130" s="248">
        <v>359</v>
      </c>
      <c r="I130" s="85"/>
      <c r="J130" s="249">
        <f>ROUND(I130*H130,2)</f>
        <v>0</v>
      </c>
      <c r="K130" s="246" t="s">
        <v>122</v>
      </c>
      <c r="L130" s="108"/>
      <c r="M130" s="250" t="s">
        <v>1</v>
      </c>
      <c r="N130" s="251" t="s">
        <v>45</v>
      </c>
      <c r="O130" s="252">
        <v>3.6999999999999998E-2</v>
      </c>
      <c r="P130" s="252">
        <f>O130*H130</f>
        <v>13.282999999999999</v>
      </c>
      <c r="Q130" s="252">
        <v>0</v>
      </c>
      <c r="R130" s="252">
        <f>Q130*H130</f>
        <v>0</v>
      </c>
      <c r="S130" s="252">
        <v>0.38800000000000001</v>
      </c>
      <c r="T130" s="253">
        <f>S130*H130</f>
        <v>139.292</v>
      </c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R130" s="254" t="s">
        <v>123</v>
      </c>
      <c r="AT130" s="254" t="s">
        <v>120</v>
      </c>
      <c r="AU130" s="254" t="s">
        <v>18</v>
      </c>
      <c r="AY130" s="89" t="s">
        <v>118</v>
      </c>
      <c r="BE130" s="255">
        <f>IF(N130="základní",J130,0)</f>
        <v>0</v>
      </c>
      <c r="BF130" s="255">
        <f>IF(N130="snížená",J130,0)</f>
        <v>0</v>
      </c>
      <c r="BG130" s="255">
        <f>IF(N130="zákl. přenesená",J130,0)</f>
        <v>0</v>
      </c>
      <c r="BH130" s="255">
        <f>IF(N130="sníž. přenesená",J130,0)</f>
        <v>0</v>
      </c>
      <c r="BI130" s="255">
        <f>IF(N130="nulová",J130,0)</f>
        <v>0</v>
      </c>
      <c r="BJ130" s="89" t="s">
        <v>85</v>
      </c>
      <c r="BK130" s="255">
        <f>ROUND(I130*H130,2)</f>
        <v>0</v>
      </c>
      <c r="BL130" s="89" t="s">
        <v>123</v>
      </c>
      <c r="BM130" s="254" t="s">
        <v>606</v>
      </c>
    </row>
    <row r="131" spans="1:65" s="112" customFormat="1" x14ac:dyDescent="0.2">
      <c r="A131" s="107"/>
      <c r="B131" s="108"/>
      <c r="C131" s="107"/>
      <c r="D131" s="256" t="s">
        <v>124</v>
      </c>
      <c r="E131" s="107"/>
      <c r="F131" s="257" t="s">
        <v>215</v>
      </c>
      <c r="G131" s="107"/>
      <c r="H131" s="107"/>
      <c r="I131" s="176"/>
      <c r="J131" s="107"/>
      <c r="K131" s="107"/>
      <c r="L131" s="108"/>
      <c r="M131" s="258"/>
      <c r="N131" s="259"/>
      <c r="O131" s="138"/>
      <c r="P131" s="138"/>
      <c r="Q131" s="138"/>
      <c r="R131" s="138"/>
      <c r="S131" s="138"/>
      <c r="T131" s="139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T131" s="89" t="s">
        <v>124</v>
      </c>
      <c r="AU131" s="89" t="s">
        <v>18</v>
      </c>
    </row>
    <row r="132" spans="1:65" s="260" customFormat="1" x14ac:dyDescent="0.2">
      <c r="B132" s="261"/>
      <c r="D132" s="262" t="s">
        <v>125</v>
      </c>
      <c r="E132" s="263" t="s">
        <v>1</v>
      </c>
      <c r="F132" s="264" t="s">
        <v>607</v>
      </c>
      <c r="H132" s="265">
        <v>359</v>
      </c>
      <c r="I132" s="179"/>
      <c r="L132" s="261"/>
      <c r="M132" s="266"/>
      <c r="N132" s="267"/>
      <c r="O132" s="267"/>
      <c r="P132" s="267"/>
      <c r="Q132" s="267"/>
      <c r="R132" s="267"/>
      <c r="S132" s="267"/>
      <c r="T132" s="268"/>
      <c r="AT132" s="263" t="s">
        <v>125</v>
      </c>
      <c r="AU132" s="263" t="s">
        <v>18</v>
      </c>
      <c r="AV132" s="260" t="s">
        <v>18</v>
      </c>
      <c r="AW132" s="260" t="s">
        <v>35</v>
      </c>
      <c r="AX132" s="260" t="s">
        <v>85</v>
      </c>
      <c r="AY132" s="263" t="s">
        <v>118</v>
      </c>
    </row>
    <row r="133" spans="1:65" s="112" customFormat="1" ht="24.2" customHeight="1" x14ac:dyDescent="0.2">
      <c r="A133" s="107"/>
      <c r="B133" s="108"/>
      <c r="C133" s="244" t="s">
        <v>18</v>
      </c>
      <c r="D133" s="244" t="s">
        <v>120</v>
      </c>
      <c r="E133" s="245" t="s">
        <v>217</v>
      </c>
      <c r="F133" s="246" t="s">
        <v>218</v>
      </c>
      <c r="G133" s="247" t="s">
        <v>121</v>
      </c>
      <c r="H133" s="248">
        <v>359</v>
      </c>
      <c r="I133" s="85"/>
      <c r="J133" s="249">
        <f>ROUND(I133*H133,2)</f>
        <v>0</v>
      </c>
      <c r="K133" s="246" t="s">
        <v>122</v>
      </c>
      <c r="L133" s="108"/>
      <c r="M133" s="250" t="s">
        <v>1</v>
      </c>
      <c r="N133" s="251" t="s">
        <v>45</v>
      </c>
      <c r="O133" s="252">
        <v>0.315</v>
      </c>
      <c r="P133" s="252">
        <f>O133*H133</f>
        <v>113.08499999999999</v>
      </c>
      <c r="Q133" s="252">
        <v>0</v>
      </c>
      <c r="R133" s="252">
        <f>Q133*H133</f>
        <v>0</v>
      </c>
      <c r="S133" s="252">
        <v>0.62</v>
      </c>
      <c r="T133" s="253">
        <f>S133*H133</f>
        <v>222.58</v>
      </c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R133" s="254" t="s">
        <v>123</v>
      </c>
      <c r="AT133" s="254" t="s">
        <v>120</v>
      </c>
      <c r="AU133" s="254" t="s">
        <v>18</v>
      </c>
      <c r="AY133" s="89" t="s">
        <v>118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89" t="s">
        <v>85</v>
      </c>
      <c r="BK133" s="255">
        <f>ROUND(I133*H133,2)</f>
        <v>0</v>
      </c>
      <c r="BL133" s="89" t="s">
        <v>123</v>
      </c>
      <c r="BM133" s="254" t="s">
        <v>608</v>
      </c>
    </row>
    <row r="134" spans="1:65" s="112" customFormat="1" x14ac:dyDescent="0.2">
      <c r="A134" s="107"/>
      <c r="B134" s="108"/>
      <c r="C134" s="107"/>
      <c r="D134" s="256" t="s">
        <v>124</v>
      </c>
      <c r="E134" s="107"/>
      <c r="F134" s="257" t="s">
        <v>220</v>
      </c>
      <c r="G134" s="107"/>
      <c r="H134" s="107"/>
      <c r="I134" s="176"/>
      <c r="J134" s="107"/>
      <c r="K134" s="107"/>
      <c r="L134" s="108"/>
      <c r="M134" s="258"/>
      <c r="N134" s="259"/>
      <c r="O134" s="138"/>
      <c r="P134" s="138"/>
      <c r="Q134" s="138"/>
      <c r="R134" s="138"/>
      <c r="S134" s="138"/>
      <c r="T134" s="139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T134" s="89" t="s">
        <v>124</v>
      </c>
      <c r="AU134" s="89" t="s">
        <v>18</v>
      </c>
    </row>
    <row r="135" spans="1:65" s="112" customFormat="1" ht="16.5" customHeight="1" x14ac:dyDescent="0.2">
      <c r="A135" s="107"/>
      <c r="B135" s="108"/>
      <c r="C135" s="244" t="s">
        <v>126</v>
      </c>
      <c r="D135" s="244" t="s">
        <v>120</v>
      </c>
      <c r="E135" s="245" t="s">
        <v>221</v>
      </c>
      <c r="F135" s="246" t="s">
        <v>222</v>
      </c>
      <c r="G135" s="247" t="s">
        <v>121</v>
      </c>
      <c r="H135" s="248">
        <v>359</v>
      </c>
      <c r="I135" s="85"/>
      <c r="J135" s="249">
        <f>ROUND(I135*H135,2)</f>
        <v>0</v>
      </c>
      <c r="K135" s="246" t="s">
        <v>122</v>
      </c>
      <c r="L135" s="108"/>
      <c r="M135" s="250" t="s">
        <v>1</v>
      </c>
      <c r="N135" s="251" t="s">
        <v>45</v>
      </c>
      <c r="O135" s="252">
        <v>0.127</v>
      </c>
      <c r="P135" s="252">
        <f>O135*H135</f>
        <v>45.593000000000004</v>
      </c>
      <c r="Q135" s="252">
        <v>0</v>
      </c>
      <c r="R135" s="252">
        <f>Q135*H135</f>
        <v>0</v>
      </c>
      <c r="S135" s="252">
        <v>9.8000000000000004E-2</v>
      </c>
      <c r="T135" s="253">
        <f>S135*H135</f>
        <v>35.182000000000002</v>
      </c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R135" s="254" t="s">
        <v>123</v>
      </c>
      <c r="AT135" s="254" t="s">
        <v>120</v>
      </c>
      <c r="AU135" s="254" t="s">
        <v>18</v>
      </c>
      <c r="AY135" s="89" t="s">
        <v>118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89" t="s">
        <v>85</v>
      </c>
      <c r="BK135" s="255">
        <f>ROUND(I135*H135,2)</f>
        <v>0</v>
      </c>
      <c r="BL135" s="89" t="s">
        <v>123</v>
      </c>
      <c r="BM135" s="254" t="s">
        <v>609</v>
      </c>
    </row>
    <row r="136" spans="1:65" s="112" customFormat="1" x14ac:dyDescent="0.2">
      <c r="A136" s="107"/>
      <c r="B136" s="108"/>
      <c r="C136" s="107"/>
      <c r="D136" s="256" t="s">
        <v>124</v>
      </c>
      <c r="E136" s="107"/>
      <c r="F136" s="257" t="s">
        <v>224</v>
      </c>
      <c r="G136" s="107"/>
      <c r="H136" s="107"/>
      <c r="I136" s="176"/>
      <c r="J136" s="107"/>
      <c r="K136" s="107"/>
      <c r="L136" s="108"/>
      <c r="M136" s="258"/>
      <c r="N136" s="259"/>
      <c r="O136" s="138"/>
      <c r="P136" s="138"/>
      <c r="Q136" s="138"/>
      <c r="R136" s="138"/>
      <c r="S136" s="138"/>
      <c r="T136" s="139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T136" s="89" t="s">
        <v>124</v>
      </c>
      <c r="AU136" s="89" t="s">
        <v>18</v>
      </c>
    </row>
    <row r="137" spans="1:65" s="260" customFormat="1" x14ac:dyDescent="0.2">
      <c r="B137" s="261"/>
      <c r="D137" s="262" t="s">
        <v>125</v>
      </c>
      <c r="E137" s="263" t="s">
        <v>1</v>
      </c>
      <c r="F137" s="264" t="s">
        <v>607</v>
      </c>
      <c r="H137" s="265">
        <v>359</v>
      </c>
      <c r="I137" s="179"/>
      <c r="L137" s="261"/>
      <c r="M137" s="266"/>
      <c r="N137" s="267"/>
      <c r="O137" s="267"/>
      <c r="P137" s="267"/>
      <c r="Q137" s="267"/>
      <c r="R137" s="267"/>
      <c r="S137" s="267"/>
      <c r="T137" s="268"/>
      <c r="AT137" s="263" t="s">
        <v>125</v>
      </c>
      <c r="AU137" s="263" t="s">
        <v>18</v>
      </c>
      <c r="AV137" s="260" t="s">
        <v>18</v>
      </c>
      <c r="AW137" s="260" t="s">
        <v>35</v>
      </c>
      <c r="AX137" s="260" t="s">
        <v>85</v>
      </c>
      <c r="AY137" s="263" t="s">
        <v>118</v>
      </c>
    </row>
    <row r="138" spans="1:65" s="112" customFormat="1" ht="16.5" customHeight="1" x14ac:dyDescent="0.2">
      <c r="A138" s="107"/>
      <c r="B138" s="108"/>
      <c r="C138" s="244" t="s">
        <v>123</v>
      </c>
      <c r="D138" s="244" t="s">
        <v>120</v>
      </c>
      <c r="E138" s="245" t="s">
        <v>226</v>
      </c>
      <c r="F138" s="246" t="s">
        <v>227</v>
      </c>
      <c r="G138" s="247" t="s">
        <v>228</v>
      </c>
      <c r="H138" s="248">
        <v>10</v>
      </c>
      <c r="I138" s="85"/>
      <c r="J138" s="249">
        <f>ROUND(I138*H138,2)</f>
        <v>0</v>
      </c>
      <c r="K138" s="246" t="s">
        <v>229</v>
      </c>
      <c r="L138" s="108"/>
      <c r="M138" s="250" t="s">
        <v>1</v>
      </c>
      <c r="N138" s="251" t="s">
        <v>45</v>
      </c>
      <c r="O138" s="252">
        <v>0.184</v>
      </c>
      <c r="P138" s="252">
        <f>O138*H138</f>
        <v>1.8399999999999999</v>
      </c>
      <c r="Q138" s="252">
        <v>3.0000000000000001E-5</v>
      </c>
      <c r="R138" s="252">
        <f>Q138*H138</f>
        <v>3.0000000000000003E-4</v>
      </c>
      <c r="S138" s="252">
        <v>0</v>
      </c>
      <c r="T138" s="253">
        <f>S138*H138</f>
        <v>0</v>
      </c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R138" s="254" t="s">
        <v>123</v>
      </c>
      <c r="AT138" s="254" t="s">
        <v>120</v>
      </c>
      <c r="AU138" s="254" t="s">
        <v>18</v>
      </c>
      <c r="AY138" s="89" t="s">
        <v>118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89" t="s">
        <v>85</v>
      </c>
      <c r="BK138" s="255">
        <f>ROUND(I138*H138,2)</f>
        <v>0</v>
      </c>
      <c r="BL138" s="89" t="s">
        <v>123</v>
      </c>
      <c r="BM138" s="254" t="s">
        <v>610</v>
      </c>
    </row>
    <row r="139" spans="1:65" s="112" customFormat="1" ht="24.2" customHeight="1" x14ac:dyDescent="0.2">
      <c r="A139" s="107"/>
      <c r="B139" s="108"/>
      <c r="C139" s="244" t="s">
        <v>128</v>
      </c>
      <c r="D139" s="244" t="s">
        <v>120</v>
      </c>
      <c r="E139" s="245" t="s">
        <v>231</v>
      </c>
      <c r="F139" s="246" t="s">
        <v>232</v>
      </c>
      <c r="G139" s="247" t="s">
        <v>233</v>
      </c>
      <c r="H139" s="248">
        <v>15</v>
      </c>
      <c r="I139" s="85"/>
      <c r="J139" s="249">
        <f>ROUND(I139*H139,2)</f>
        <v>0</v>
      </c>
      <c r="K139" s="246" t="s">
        <v>229</v>
      </c>
      <c r="L139" s="108"/>
      <c r="M139" s="250" t="s">
        <v>1</v>
      </c>
      <c r="N139" s="251" t="s">
        <v>45</v>
      </c>
      <c r="O139" s="252">
        <v>0</v>
      </c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R139" s="254" t="s">
        <v>123</v>
      </c>
      <c r="AT139" s="254" t="s">
        <v>120</v>
      </c>
      <c r="AU139" s="254" t="s">
        <v>18</v>
      </c>
      <c r="AY139" s="89" t="s">
        <v>118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89" t="s">
        <v>85</v>
      </c>
      <c r="BK139" s="255">
        <f>ROUND(I139*H139,2)</f>
        <v>0</v>
      </c>
      <c r="BL139" s="89" t="s">
        <v>123</v>
      </c>
      <c r="BM139" s="254" t="s">
        <v>611</v>
      </c>
    </row>
    <row r="140" spans="1:65" s="112" customFormat="1" ht="16.5" customHeight="1" x14ac:dyDescent="0.2">
      <c r="A140" s="107"/>
      <c r="B140" s="108"/>
      <c r="C140" s="244" t="s">
        <v>130</v>
      </c>
      <c r="D140" s="244" t="s">
        <v>120</v>
      </c>
      <c r="E140" s="245" t="s">
        <v>612</v>
      </c>
      <c r="F140" s="246" t="s">
        <v>613</v>
      </c>
      <c r="G140" s="247" t="s">
        <v>129</v>
      </c>
      <c r="H140" s="248">
        <v>22.375</v>
      </c>
      <c r="I140" s="85"/>
      <c r="J140" s="249">
        <f>ROUND(I140*H140,2)</f>
        <v>0</v>
      </c>
      <c r="K140" s="246" t="s">
        <v>122</v>
      </c>
      <c r="L140" s="108"/>
      <c r="M140" s="250" t="s">
        <v>1</v>
      </c>
      <c r="N140" s="251" t="s">
        <v>45</v>
      </c>
      <c r="O140" s="252">
        <v>0.58699999999999997</v>
      </c>
      <c r="P140" s="252">
        <f>O140*H140</f>
        <v>13.134124999999999</v>
      </c>
      <c r="Q140" s="252">
        <v>0</v>
      </c>
      <c r="R140" s="252">
        <f>Q140*H140</f>
        <v>0</v>
      </c>
      <c r="S140" s="252">
        <v>0</v>
      </c>
      <c r="T140" s="253">
        <f>S140*H140</f>
        <v>0</v>
      </c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R140" s="254" t="s">
        <v>123</v>
      </c>
      <c r="AT140" s="254" t="s">
        <v>120</v>
      </c>
      <c r="AU140" s="254" t="s">
        <v>18</v>
      </c>
      <c r="AY140" s="89" t="s">
        <v>118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89" t="s">
        <v>85</v>
      </c>
      <c r="BK140" s="255">
        <f>ROUND(I140*H140,2)</f>
        <v>0</v>
      </c>
      <c r="BL140" s="89" t="s">
        <v>123</v>
      </c>
      <c r="BM140" s="254" t="s">
        <v>614</v>
      </c>
    </row>
    <row r="141" spans="1:65" s="112" customFormat="1" x14ac:dyDescent="0.2">
      <c r="A141" s="107"/>
      <c r="B141" s="108"/>
      <c r="C141" s="107"/>
      <c r="D141" s="256" t="s">
        <v>124</v>
      </c>
      <c r="E141" s="107"/>
      <c r="F141" s="257" t="s">
        <v>615</v>
      </c>
      <c r="G141" s="107"/>
      <c r="H141" s="107"/>
      <c r="I141" s="176"/>
      <c r="J141" s="107"/>
      <c r="K141" s="107"/>
      <c r="L141" s="108"/>
      <c r="M141" s="258"/>
      <c r="N141" s="259"/>
      <c r="O141" s="138"/>
      <c r="P141" s="138"/>
      <c r="Q141" s="138"/>
      <c r="R141" s="138"/>
      <c r="S141" s="138"/>
      <c r="T141" s="139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T141" s="89" t="s">
        <v>124</v>
      </c>
      <c r="AU141" s="89" t="s">
        <v>18</v>
      </c>
    </row>
    <row r="142" spans="1:65" s="260" customFormat="1" x14ac:dyDescent="0.2">
      <c r="B142" s="261"/>
      <c r="D142" s="262" t="s">
        <v>125</v>
      </c>
      <c r="E142" s="263" t="s">
        <v>1</v>
      </c>
      <c r="F142" s="264" t="s">
        <v>616</v>
      </c>
      <c r="H142" s="265">
        <v>22.375</v>
      </c>
      <c r="I142" s="179"/>
      <c r="L142" s="261"/>
      <c r="M142" s="266"/>
      <c r="N142" s="267"/>
      <c r="O142" s="267"/>
      <c r="P142" s="267"/>
      <c r="Q142" s="267"/>
      <c r="R142" s="267"/>
      <c r="S142" s="267"/>
      <c r="T142" s="268"/>
      <c r="AT142" s="263" t="s">
        <v>125</v>
      </c>
      <c r="AU142" s="263" t="s">
        <v>18</v>
      </c>
      <c r="AV142" s="260" t="s">
        <v>18</v>
      </c>
      <c r="AW142" s="260" t="s">
        <v>35</v>
      </c>
      <c r="AX142" s="260" t="s">
        <v>85</v>
      </c>
      <c r="AY142" s="263" t="s">
        <v>118</v>
      </c>
    </row>
    <row r="143" spans="1:65" s="112" customFormat="1" ht="16.5" customHeight="1" x14ac:dyDescent="0.2">
      <c r="A143" s="107"/>
      <c r="B143" s="108"/>
      <c r="C143" s="244" t="s">
        <v>135</v>
      </c>
      <c r="D143" s="244" t="s">
        <v>120</v>
      </c>
      <c r="E143" s="245" t="s">
        <v>617</v>
      </c>
      <c r="F143" s="246" t="s">
        <v>618</v>
      </c>
      <c r="G143" s="247" t="s">
        <v>129</v>
      </c>
      <c r="H143" s="248">
        <v>5.46</v>
      </c>
      <c r="I143" s="85"/>
      <c r="J143" s="249">
        <f>ROUND(I143*H143,2)</f>
        <v>0</v>
      </c>
      <c r="K143" s="246" t="s">
        <v>122</v>
      </c>
      <c r="L143" s="108"/>
      <c r="M143" s="250" t="s">
        <v>1</v>
      </c>
      <c r="N143" s="251" t="s">
        <v>45</v>
      </c>
      <c r="O143" s="252">
        <v>1.583</v>
      </c>
      <c r="P143" s="252">
        <f>O143*H143</f>
        <v>8.6431799999999992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R143" s="254" t="s">
        <v>123</v>
      </c>
      <c r="AT143" s="254" t="s">
        <v>120</v>
      </c>
      <c r="AU143" s="254" t="s">
        <v>18</v>
      </c>
      <c r="AY143" s="89" t="s">
        <v>118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89" t="s">
        <v>85</v>
      </c>
      <c r="BK143" s="255">
        <f>ROUND(I143*H143,2)</f>
        <v>0</v>
      </c>
      <c r="BL143" s="89" t="s">
        <v>123</v>
      </c>
      <c r="BM143" s="254" t="s">
        <v>619</v>
      </c>
    </row>
    <row r="144" spans="1:65" s="112" customFormat="1" x14ac:dyDescent="0.2">
      <c r="A144" s="107"/>
      <c r="B144" s="108"/>
      <c r="C144" s="107"/>
      <c r="D144" s="256" t="s">
        <v>124</v>
      </c>
      <c r="E144" s="107"/>
      <c r="F144" s="257" t="s">
        <v>620</v>
      </c>
      <c r="G144" s="107"/>
      <c r="H144" s="107"/>
      <c r="I144" s="176"/>
      <c r="J144" s="107"/>
      <c r="K144" s="107"/>
      <c r="L144" s="108"/>
      <c r="M144" s="258"/>
      <c r="N144" s="259"/>
      <c r="O144" s="138"/>
      <c r="P144" s="138"/>
      <c r="Q144" s="138"/>
      <c r="R144" s="138"/>
      <c r="S144" s="138"/>
      <c r="T144" s="139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T144" s="89" t="s">
        <v>124</v>
      </c>
      <c r="AU144" s="89" t="s">
        <v>18</v>
      </c>
    </row>
    <row r="145" spans="1:65" s="260" customFormat="1" x14ac:dyDescent="0.2">
      <c r="B145" s="261"/>
      <c r="D145" s="262" t="s">
        <v>125</v>
      </c>
      <c r="E145" s="263" t="s">
        <v>1</v>
      </c>
      <c r="F145" s="264" t="s">
        <v>621</v>
      </c>
      <c r="H145" s="265">
        <v>5.46</v>
      </c>
      <c r="I145" s="179"/>
      <c r="L145" s="261"/>
      <c r="M145" s="266"/>
      <c r="N145" s="267"/>
      <c r="O145" s="267"/>
      <c r="P145" s="267"/>
      <c r="Q145" s="267"/>
      <c r="R145" s="267"/>
      <c r="S145" s="267"/>
      <c r="T145" s="268"/>
      <c r="AT145" s="263" t="s">
        <v>125</v>
      </c>
      <c r="AU145" s="263" t="s">
        <v>18</v>
      </c>
      <c r="AV145" s="260" t="s">
        <v>18</v>
      </c>
      <c r="AW145" s="260" t="s">
        <v>35</v>
      </c>
      <c r="AX145" s="260" t="s">
        <v>85</v>
      </c>
      <c r="AY145" s="263" t="s">
        <v>118</v>
      </c>
    </row>
    <row r="146" spans="1:65" s="112" customFormat="1" ht="21.75" customHeight="1" x14ac:dyDescent="0.2">
      <c r="A146" s="107"/>
      <c r="B146" s="108"/>
      <c r="C146" s="244" t="s">
        <v>141</v>
      </c>
      <c r="D146" s="244" t="s">
        <v>120</v>
      </c>
      <c r="E146" s="245" t="s">
        <v>622</v>
      </c>
      <c r="F146" s="246" t="s">
        <v>623</v>
      </c>
      <c r="G146" s="247" t="s">
        <v>129</v>
      </c>
      <c r="H146" s="248">
        <v>656.3</v>
      </c>
      <c r="I146" s="85"/>
      <c r="J146" s="249">
        <f>ROUND(I146*H146,2)</f>
        <v>0</v>
      </c>
      <c r="K146" s="246" t="s">
        <v>122</v>
      </c>
      <c r="L146" s="108"/>
      <c r="M146" s="250" t="s">
        <v>1</v>
      </c>
      <c r="N146" s="251" t="s">
        <v>45</v>
      </c>
      <c r="O146" s="252">
        <v>0.33600000000000002</v>
      </c>
      <c r="P146" s="252">
        <f>O146*H146</f>
        <v>220.51679999999999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R146" s="254" t="s">
        <v>123</v>
      </c>
      <c r="AT146" s="254" t="s">
        <v>120</v>
      </c>
      <c r="AU146" s="254" t="s">
        <v>18</v>
      </c>
      <c r="AY146" s="89" t="s">
        <v>118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89" t="s">
        <v>85</v>
      </c>
      <c r="BK146" s="255">
        <f>ROUND(I146*H146,2)</f>
        <v>0</v>
      </c>
      <c r="BL146" s="89" t="s">
        <v>123</v>
      </c>
      <c r="BM146" s="254" t="s">
        <v>624</v>
      </c>
    </row>
    <row r="147" spans="1:65" s="112" customFormat="1" x14ac:dyDescent="0.2">
      <c r="A147" s="107"/>
      <c r="B147" s="108"/>
      <c r="C147" s="107"/>
      <c r="D147" s="256" t="s">
        <v>124</v>
      </c>
      <c r="E147" s="107"/>
      <c r="F147" s="257" t="s">
        <v>625</v>
      </c>
      <c r="G147" s="107"/>
      <c r="H147" s="107"/>
      <c r="I147" s="176"/>
      <c r="J147" s="107"/>
      <c r="K147" s="107"/>
      <c r="L147" s="108"/>
      <c r="M147" s="258"/>
      <c r="N147" s="259"/>
      <c r="O147" s="138"/>
      <c r="P147" s="138"/>
      <c r="Q147" s="138"/>
      <c r="R147" s="138"/>
      <c r="S147" s="138"/>
      <c r="T147" s="139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T147" s="89" t="s">
        <v>124</v>
      </c>
      <c r="AU147" s="89" t="s">
        <v>18</v>
      </c>
    </row>
    <row r="148" spans="1:65" s="112" customFormat="1" ht="19.5" x14ac:dyDescent="0.2">
      <c r="A148" s="107"/>
      <c r="B148" s="108"/>
      <c r="C148" s="107"/>
      <c r="D148" s="262" t="s">
        <v>139</v>
      </c>
      <c r="E148" s="107"/>
      <c r="F148" s="269" t="s">
        <v>626</v>
      </c>
      <c r="G148" s="107"/>
      <c r="H148" s="107"/>
      <c r="I148" s="176"/>
      <c r="J148" s="107"/>
      <c r="K148" s="107"/>
      <c r="L148" s="108"/>
      <c r="M148" s="258"/>
      <c r="N148" s="259"/>
      <c r="O148" s="138"/>
      <c r="P148" s="138"/>
      <c r="Q148" s="138"/>
      <c r="R148" s="138"/>
      <c r="S148" s="138"/>
      <c r="T148" s="139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T148" s="89" t="s">
        <v>139</v>
      </c>
      <c r="AU148" s="89" t="s">
        <v>18</v>
      </c>
    </row>
    <row r="149" spans="1:65" s="260" customFormat="1" x14ac:dyDescent="0.2">
      <c r="B149" s="261"/>
      <c r="D149" s="262" t="s">
        <v>125</v>
      </c>
      <c r="E149" s="263" t="s">
        <v>1</v>
      </c>
      <c r="F149" s="264" t="s">
        <v>627</v>
      </c>
      <c r="H149" s="265">
        <v>585</v>
      </c>
      <c r="I149" s="179"/>
      <c r="L149" s="261"/>
      <c r="M149" s="266"/>
      <c r="N149" s="267"/>
      <c r="O149" s="267"/>
      <c r="P149" s="267"/>
      <c r="Q149" s="267"/>
      <c r="R149" s="267"/>
      <c r="S149" s="267"/>
      <c r="T149" s="268"/>
      <c r="AT149" s="263" t="s">
        <v>125</v>
      </c>
      <c r="AU149" s="263" t="s">
        <v>18</v>
      </c>
      <c r="AV149" s="260" t="s">
        <v>18</v>
      </c>
      <c r="AW149" s="260" t="s">
        <v>35</v>
      </c>
      <c r="AX149" s="260" t="s">
        <v>80</v>
      </c>
      <c r="AY149" s="263" t="s">
        <v>118</v>
      </c>
    </row>
    <row r="150" spans="1:65" s="260" customFormat="1" x14ac:dyDescent="0.2">
      <c r="B150" s="261"/>
      <c r="D150" s="262" t="s">
        <v>125</v>
      </c>
      <c r="E150" s="263" t="s">
        <v>1</v>
      </c>
      <c r="F150" s="264" t="s">
        <v>628</v>
      </c>
      <c r="H150" s="265">
        <v>71.3</v>
      </c>
      <c r="I150" s="179"/>
      <c r="L150" s="261"/>
      <c r="M150" s="266"/>
      <c r="N150" s="267"/>
      <c r="O150" s="267"/>
      <c r="P150" s="267"/>
      <c r="Q150" s="267"/>
      <c r="R150" s="267"/>
      <c r="S150" s="267"/>
      <c r="T150" s="268"/>
      <c r="AT150" s="263" t="s">
        <v>125</v>
      </c>
      <c r="AU150" s="263" t="s">
        <v>18</v>
      </c>
      <c r="AV150" s="260" t="s">
        <v>18</v>
      </c>
      <c r="AW150" s="260" t="s">
        <v>35</v>
      </c>
      <c r="AX150" s="260" t="s">
        <v>80</v>
      </c>
      <c r="AY150" s="263" t="s">
        <v>118</v>
      </c>
    </row>
    <row r="151" spans="1:65" s="270" customFormat="1" x14ac:dyDescent="0.2">
      <c r="B151" s="271"/>
      <c r="D151" s="262" t="s">
        <v>125</v>
      </c>
      <c r="E151" s="272" t="s">
        <v>1</v>
      </c>
      <c r="F151" s="273" t="s">
        <v>134</v>
      </c>
      <c r="H151" s="274">
        <v>656.3</v>
      </c>
      <c r="I151" s="180"/>
      <c r="L151" s="271"/>
      <c r="M151" s="275"/>
      <c r="N151" s="276"/>
      <c r="O151" s="276"/>
      <c r="P151" s="276"/>
      <c r="Q151" s="276"/>
      <c r="R151" s="276"/>
      <c r="S151" s="276"/>
      <c r="T151" s="277"/>
      <c r="AT151" s="272" t="s">
        <v>125</v>
      </c>
      <c r="AU151" s="272" t="s">
        <v>18</v>
      </c>
      <c r="AV151" s="270" t="s">
        <v>123</v>
      </c>
      <c r="AW151" s="270" t="s">
        <v>35</v>
      </c>
      <c r="AX151" s="270" t="s">
        <v>85</v>
      </c>
      <c r="AY151" s="272" t="s">
        <v>118</v>
      </c>
    </row>
    <row r="152" spans="1:65" s="112" customFormat="1" ht="21.75" customHeight="1" x14ac:dyDescent="0.2">
      <c r="A152" s="107"/>
      <c r="B152" s="108"/>
      <c r="C152" s="244" t="s">
        <v>145</v>
      </c>
      <c r="D152" s="244" t="s">
        <v>120</v>
      </c>
      <c r="E152" s="245" t="s">
        <v>629</v>
      </c>
      <c r="F152" s="246" t="s">
        <v>630</v>
      </c>
      <c r="G152" s="247" t="s">
        <v>129</v>
      </c>
      <c r="H152" s="248">
        <v>67.34</v>
      </c>
      <c r="I152" s="85"/>
      <c r="J152" s="249">
        <f>ROUND(I152*H152,2)</f>
        <v>0</v>
      </c>
      <c r="K152" s="246" t="s">
        <v>122</v>
      </c>
      <c r="L152" s="108"/>
      <c r="M152" s="250" t="s">
        <v>1</v>
      </c>
      <c r="N152" s="251" t="s">
        <v>45</v>
      </c>
      <c r="O152" s="252">
        <v>0.86499999999999999</v>
      </c>
      <c r="P152" s="252">
        <f>O152*H152</f>
        <v>58.249100000000006</v>
      </c>
      <c r="Q152" s="252">
        <v>0</v>
      </c>
      <c r="R152" s="252">
        <f>Q152*H152</f>
        <v>0</v>
      </c>
      <c r="S152" s="252">
        <v>0</v>
      </c>
      <c r="T152" s="253">
        <f>S152*H152</f>
        <v>0</v>
      </c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107"/>
      <c r="AR152" s="254" t="s">
        <v>123</v>
      </c>
      <c r="AT152" s="254" t="s">
        <v>120</v>
      </c>
      <c r="AU152" s="254" t="s">
        <v>18</v>
      </c>
      <c r="AY152" s="89" t="s">
        <v>118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89" t="s">
        <v>85</v>
      </c>
      <c r="BK152" s="255">
        <f>ROUND(I152*H152,2)</f>
        <v>0</v>
      </c>
      <c r="BL152" s="89" t="s">
        <v>123</v>
      </c>
      <c r="BM152" s="254" t="s">
        <v>631</v>
      </c>
    </row>
    <row r="153" spans="1:65" s="112" customFormat="1" x14ac:dyDescent="0.2">
      <c r="A153" s="107"/>
      <c r="B153" s="108"/>
      <c r="C153" s="107"/>
      <c r="D153" s="256" t="s">
        <v>124</v>
      </c>
      <c r="E153" s="107"/>
      <c r="F153" s="257" t="s">
        <v>632</v>
      </c>
      <c r="G153" s="107"/>
      <c r="H153" s="107"/>
      <c r="I153" s="176"/>
      <c r="J153" s="107"/>
      <c r="K153" s="107"/>
      <c r="L153" s="108"/>
      <c r="M153" s="258"/>
      <c r="N153" s="259"/>
      <c r="O153" s="138"/>
      <c r="P153" s="138"/>
      <c r="Q153" s="138"/>
      <c r="R153" s="138"/>
      <c r="S153" s="138"/>
      <c r="T153" s="139"/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  <c r="AT153" s="89" t="s">
        <v>124</v>
      </c>
      <c r="AU153" s="89" t="s">
        <v>18</v>
      </c>
    </row>
    <row r="154" spans="1:65" s="260" customFormat="1" x14ac:dyDescent="0.2">
      <c r="B154" s="261"/>
      <c r="D154" s="262" t="s">
        <v>125</v>
      </c>
      <c r="E154" s="263" t="s">
        <v>1</v>
      </c>
      <c r="F154" s="264" t="s">
        <v>633</v>
      </c>
      <c r="H154" s="265">
        <v>67.34</v>
      </c>
      <c r="I154" s="179"/>
      <c r="L154" s="261"/>
      <c r="M154" s="266"/>
      <c r="N154" s="267"/>
      <c r="O154" s="267"/>
      <c r="P154" s="267"/>
      <c r="Q154" s="267"/>
      <c r="R154" s="267"/>
      <c r="S154" s="267"/>
      <c r="T154" s="268"/>
      <c r="AT154" s="263" t="s">
        <v>125</v>
      </c>
      <c r="AU154" s="263" t="s">
        <v>18</v>
      </c>
      <c r="AV154" s="260" t="s">
        <v>18</v>
      </c>
      <c r="AW154" s="260" t="s">
        <v>35</v>
      </c>
      <c r="AX154" s="260" t="s">
        <v>85</v>
      </c>
      <c r="AY154" s="263" t="s">
        <v>118</v>
      </c>
    </row>
    <row r="155" spans="1:65" s="112" customFormat="1" ht="16.5" customHeight="1" x14ac:dyDescent="0.2">
      <c r="A155" s="107"/>
      <c r="B155" s="108"/>
      <c r="C155" s="244" t="s">
        <v>150</v>
      </c>
      <c r="D155" s="244" t="s">
        <v>120</v>
      </c>
      <c r="E155" s="245" t="s">
        <v>634</v>
      </c>
      <c r="F155" s="246" t="s">
        <v>635</v>
      </c>
      <c r="G155" s="247" t="s">
        <v>129</v>
      </c>
      <c r="H155" s="248">
        <v>43.68</v>
      </c>
      <c r="I155" s="85"/>
      <c r="J155" s="249">
        <f>ROUND(I155*H155,2)</f>
        <v>0</v>
      </c>
      <c r="K155" s="246" t="s">
        <v>122</v>
      </c>
      <c r="L155" s="108"/>
      <c r="M155" s="250" t="s">
        <v>1</v>
      </c>
      <c r="N155" s="251" t="s">
        <v>45</v>
      </c>
      <c r="O155" s="252">
        <v>1.7629999999999999</v>
      </c>
      <c r="P155" s="252">
        <f>O155*H155</f>
        <v>77.007840000000002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107"/>
      <c r="V155" s="107"/>
      <c r="W155" s="107"/>
      <c r="X155" s="107"/>
      <c r="Y155" s="107"/>
      <c r="Z155" s="107"/>
      <c r="AA155" s="107"/>
      <c r="AB155" s="107"/>
      <c r="AC155" s="107"/>
      <c r="AD155" s="107"/>
      <c r="AE155" s="107"/>
      <c r="AR155" s="254" t="s">
        <v>123</v>
      </c>
      <c r="AT155" s="254" t="s">
        <v>120</v>
      </c>
      <c r="AU155" s="254" t="s">
        <v>18</v>
      </c>
      <c r="AY155" s="89" t="s">
        <v>118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89" t="s">
        <v>85</v>
      </c>
      <c r="BK155" s="255">
        <f>ROUND(I155*H155,2)</f>
        <v>0</v>
      </c>
      <c r="BL155" s="89" t="s">
        <v>123</v>
      </c>
      <c r="BM155" s="254" t="s">
        <v>636</v>
      </c>
    </row>
    <row r="156" spans="1:65" s="112" customFormat="1" x14ac:dyDescent="0.2">
      <c r="A156" s="107"/>
      <c r="B156" s="108"/>
      <c r="C156" s="107"/>
      <c r="D156" s="256" t="s">
        <v>124</v>
      </c>
      <c r="E156" s="107"/>
      <c r="F156" s="257" t="s">
        <v>637</v>
      </c>
      <c r="G156" s="107"/>
      <c r="H156" s="107"/>
      <c r="I156" s="176"/>
      <c r="J156" s="107"/>
      <c r="K156" s="107"/>
      <c r="L156" s="108"/>
      <c r="M156" s="258"/>
      <c r="N156" s="259"/>
      <c r="O156" s="138"/>
      <c r="P156" s="138"/>
      <c r="Q156" s="138"/>
      <c r="R156" s="138"/>
      <c r="S156" s="138"/>
      <c r="T156" s="139"/>
      <c r="U156" s="107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  <c r="AT156" s="89" t="s">
        <v>124</v>
      </c>
      <c r="AU156" s="89" t="s">
        <v>18</v>
      </c>
    </row>
    <row r="157" spans="1:65" s="260" customFormat="1" x14ac:dyDescent="0.2">
      <c r="B157" s="261"/>
      <c r="D157" s="262" t="s">
        <v>125</v>
      </c>
      <c r="E157" s="263" t="s">
        <v>1</v>
      </c>
      <c r="F157" s="264" t="s">
        <v>638</v>
      </c>
      <c r="H157" s="265">
        <v>43.68</v>
      </c>
      <c r="I157" s="179"/>
      <c r="L157" s="261"/>
      <c r="M157" s="266"/>
      <c r="N157" s="267"/>
      <c r="O157" s="267"/>
      <c r="P157" s="267"/>
      <c r="Q157" s="267"/>
      <c r="R157" s="267"/>
      <c r="S157" s="267"/>
      <c r="T157" s="268"/>
      <c r="AT157" s="263" t="s">
        <v>125</v>
      </c>
      <c r="AU157" s="263" t="s">
        <v>18</v>
      </c>
      <c r="AV157" s="260" t="s">
        <v>18</v>
      </c>
      <c r="AW157" s="260" t="s">
        <v>35</v>
      </c>
      <c r="AX157" s="260" t="s">
        <v>85</v>
      </c>
      <c r="AY157" s="263" t="s">
        <v>118</v>
      </c>
    </row>
    <row r="158" spans="1:65" s="112" customFormat="1" ht="16.5" customHeight="1" x14ac:dyDescent="0.2">
      <c r="A158" s="107"/>
      <c r="B158" s="108"/>
      <c r="C158" s="244" t="s">
        <v>154</v>
      </c>
      <c r="D158" s="244" t="s">
        <v>120</v>
      </c>
      <c r="E158" s="245" t="s">
        <v>244</v>
      </c>
      <c r="F158" s="246" t="s">
        <v>245</v>
      </c>
      <c r="G158" s="247" t="s">
        <v>121</v>
      </c>
      <c r="H158" s="248">
        <v>1244</v>
      </c>
      <c r="I158" s="85"/>
      <c r="J158" s="249">
        <f>ROUND(I158*H158,2)</f>
        <v>0</v>
      </c>
      <c r="K158" s="246" t="s">
        <v>122</v>
      </c>
      <c r="L158" s="108"/>
      <c r="M158" s="250" t="s">
        <v>1</v>
      </c>
      <c r="N158" s="251" t="s">
        <v>45</v>
      </c>
      <c r="O158" s="252">
        <v>8.7999999999999995E-2</v>
      </c>
      <c r="P158" s="252">
        <f>O158*H158</f>
        <v>109.47199999999999</v>
      </c>
      <c r="Q158" s="252">
        <v>5.8E-4</v>
      </c>
      <c r="R158" s="252">
        <f>Q158*H158</f>
        <v>0.72152000000000005</v>
      </c>
      <c r="S158" s="252">
        <v>0</v>
      </c>
      <c r="T158" s="253">
        <f>S158*H158</f>
        <v>0</v>
      </c>
      <c r="U158" s="107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  <c r="AR158" s="254" t="s">
        <v>123</v>
      </c>
      <c r="AT158" s="254" t="s">
        <v>120</v>
      </c>
      <c r="AU158" s="254" t="s">
        <v>18</v>
      </c>
      <c r="AY158" s="89" t="s">
        <v>118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89" t="s">
        <v>85</v>
      </c>
      <c r="BK158" s="255">
        <f>ROUND(I158*H158,2)</f>
        <v>0</v>
      </c>
      <c r="BL158" s="89" t="s">
        <v>123</v>
      </c>
      <c r="BM158" s="254" t="s">
        <v>639</v>
      </c>
    </row>
    <row r="159" spans="1:65" s="112" customFormat="1" x14ac:dyDescent="0.2">
      <c r="A159" s="107"/>
      <c r="B159" s="108"/>
      <c r="C159" s="107"/>
      <c r="D159" s="256" t="s">
        <v>124</v>
      </c>
      <c r="E159" s="107"/>
      <c r="F159" s="257" t="s">
        <v>247</v>
      </c>
      <c r="G159" s="107"/>
      <c r="H159" s="107"/>
      <c r="I159" s="176"/>
      <c r="J159" s="107"/>
      <c r="K159" s="107"/>
      <c r="L159" s="108"/>
      <c r="M159" s="258"/>
      <c r="N159" s="259"/>
      <c r="O159" s="138"/>
      <c r="P159" s="138"/>
      <c r="Q159" s="138"/>
      <c r="R159" s="138"/>
      <c r="S159" s="138"/>
      <c r="T159" s="139"/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  <c r="AT159" s="89" t="s">
        <v>124</v>
      </c>
      <c r="AU159" s="89" t="s">
        <v>18</v>
      </c>
    </row>
    <row r="160" spans="1:65" s="260" customFormat="1" x14ac:dyDescent="0.2">
      <c r="B160" s="261"/>
      <c r="D160" s="262" t="s">
        <v>125</v>
      </c>
      <c r="E160" s="263" t="s">
        <v>1</v>
      </c>
      <c r="F160" s="264" t="s">
        <v>640</v>
      </c>
      <c r="H160" s="265">
        <v>1244</v>
      </c>
      <c r="I160" s="179"/>
      <c r="L160" s="261"/>
      <c r="M160" s="266"/>
      <c r="N160" s="267"/>
      <c r="O160" s="267"/>
      <c r="P160" s="267"/>
      <c r="Q160" s="267"/>
      <c r="R160" s="267"/>
      <c r="S160" s="267"/>
      <c r="T160" s="268"/>
      <c r="AT160" s="263" t="s">
        <v>125</v>
      </c>
      <c r="AU160" s="263" t="s">
        <v>18</v>
      </c>
      <c r="AV160" s="260" t="s">
        <v>18</v>
      </c>
      <c r="AW160" s="260" t="s">
        <v>35</v>
      </c>
      <c r="AX160" s="260" t="s">
        <v>85</v>
      </c>
      <c r="AY160" s="263" t="s">
        <v>118</v>
      </c>
    </row>
    <row r="161" spans="1:65" s="112" customFormat="1" ht="16.5" customHeight="1" x14ac:dyDescent="0.2">
      <c r="A161" s="107"/>
      <c r="B161" s="108"/>
      <c r="C161" s="244" t="s">
        <v>155</v>
      </c>
      <c r="D161" s="244" t="s">
        <v>120</v>
      </c>
      <c r="E161" s="245" t="s">
        <v>249</v>
      </c>
      <c r="F161" s="246" t="s">
        <v>250</v>
      </c>
      <c r="G161" s="247" t="s">
        <v>121</v>
      </c>
      <c r="H161" s="248">
        <v>1244</v>
      </c>
      <c r="I161" s="85"/>
      <c r="J161" s="249">
        <f>ROUND(I161*H161,2)</f>
        <v>0</v>
      </c>
      <c r="K161" s="246" t="s">
        <v>122</v>
      </c>
      <c r="L161" s="108"/>
      <c r="M161" s="250" t="s">
        <v>1</v>
      </c>
      <c r="N161" s="251" t="s">
        <v>45</v>
      </c>
      <c r="O161" s="252">
        <v>8.5000000000000006E-2</v>
      </c>
      <c r="P161" s="252">
        <f>O161*H161</f>
        <v>105.74000000000001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07"/>
      <c r="AE161" s="107"/>
      <c r="AR161" s="254" t="s">
        <v>123</v>
      </c>
      <c r="AT161" s="254" t="s">
        <v>120</v>
      </c>
      <c r="AU161" s="254" t="s">
        <v>18</v>
      </c>
      <c r="AY161" s="89" t="s">
        <v>118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89" t="s">
        <v>85</v>
      </c>
      <c r="BK161" s="255">
        <f>ROUND(I161*H161,2)</f>
        <v>0</v>
      </c>
      <c r="BL161" s="89" t="s">
        <v>123</v>
      </c>
      <c r="BM161" s="254" t="s">
        <v>641</v>
      </c>
    </row>
    <row r="162" spans="1:65" s="112" customFormat="1" x14ac:dyDescent="0.2">
      <c r="A162" s="107"/>
      <c r="B162" s="108"/>
      <c r="C162" s="107"/>
      <c r="D162" s="256" t="s">
        <v>124</v>
      </c>
      <c r="E162" s="107"/>
      <c r="F162" s="257" t="s">
        <v>252</v>
      </c>
      <c r="G162" s="107"/>
      <c r="H162" s="107"/>
      <c r="I162" s="176"/>
      <c r="J162" s="107"/>
      <c r="K162" s="107"/>
      <c r="L162" s="108"/>
      <c r="M162" s="258"/>
      <c r="N162" s="259"/>
      <c r="O162" s="138"/>
      <c r="P162" s="138"/>
      <c r="Q162" s="138"/>
      <c r="R162" s="138"/>
      <c r="S162" s="138"/>
      <c r="T162" s="139"/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  <c r="AT162" s="89" t="s">
        <v>124</v>
      </c>
      <c r="AU162" s="89" t="s">
        <v>18</v>
      </c>
    </row>
    <row r="163" spans="1:65" s="112" customFormat="1" ht="21.75" customHeight="1" x14ac:dyDescent="0.2">
      <c r="A163" s="107"/>
      <c r="B163" s="108"/>
      <c r="C163" s="244" t="s">
        <v>156</v>
      </c>
      <c r="D163" s="244" t="s">
        <v>120</v>
      </c>
      <c r="E163" s="245" t="s">
        <v>136</v>
      </c>
      <c r="F163" s="246" t="s">
        <v>137</v>
      </c>
      <c r="G163" s="247" t="s">
        <v>129</v>
      </c>
      <c r="H163" s="248">
        <v>843.57500000000005</v>
      </c>
      <c r="I163" s="85"/>
      <c r="J163" s="249">
        <f>ROUND(I163*H163,2)</f>
        <v>0</v>
      </c>
      <c r="K163" s="246" t="s">
        <v>122</v>
      </c>
      <c r="L163" s="108"/>
      <c r="M163" s="250" t="s">
        <v>1</v>
      </c>
      <c r="N163" s="251" t="s">
        <v>45</v>
      </c>
      <c r="O163" s="252">
        <v>8.6999999999999994E-2</v>
      </c>
      <c r="P163" s="252">
        <f>O163*H163</f>
        <v>73.391024999999999</v>
      </c>
      <c r="Q163" s="252">
        <v>0</v>
      </c>
      <c r="R163" s="252">
        <f>Q163*H163</f>
        <v>0</v>
      </c>
      <c r="S163" s="252">
        <v>0</v>
      </c>
      <c r="T163" s="253">
        <f>S163*H163</f>
        <v>0</v>
      </c>
      <c r="U163" s="107"/>
      <c r="V163" s="107"/>
      <c r="W163" s="107"/>
      <c r="X163" s="107"/>
      <c r="Y163" s="107"/>
      <c r="Z163" s="107"/>
      <c r="AA163" s="107"/>
      <c r="AB163" s="107"/>
      <c r="AC163" s="107"/>
      <c r="AD163" s="107"/>
      <c r="AE163" s="107"/>
      <c r="AR163" s="254" t="s">
        <v>123</v>
      </c>
      <c r="AT163" s="254" t="s">
        <v>120</v>
      </c>
      <c r="AU163" s="254" t="s">
        <v>18</v>
      </c>
      <c r="AY163" s="89" t="s">
        <v>118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89" t="s">
        <v>85</v>
      </c>
      <c r="BK163" s="255">
        <f>ROUND(I163*H163,2)</f>
        <v>0</v>
      </c>
      <c r="BL163" s="89" t="s">
        <v>123</v>
      </c>
      <c r="BM163" s="254" t="s">
        <v>642</v>
      </c>
    </row>
    <row r="164" spans="1:65" s="112" customFormat="1" x14ac:dyDescent="0.2">
      <c r="A164" s="107"/>
      <c r="B164" s="108"/>
      <c r="C164" s="107"/>
      <c r="D164" s="256" t="s">
        <v>124</v>
      </c>
      <c r="E164" s="107"/>
      <c r="F164" s="257" t="s">
        <v>138</v>
      </c>
      <c r="G164" s="107"/>
      <c r="H164" s="107"/>
      <c r="I164" s="176"/>
      <c r="J164" s="107"/>
      <c r="K164" s="107"/>
      <c r="L164" s="108"/>
      <c r="M164" s="258"/>
      <c r="N164" s="259"/>
      <c r="O164" s="138"/>
      <c r="P164" s="138"/>
      <c r="Q164" s="138"/>
      <c r="R164" s="138"/>
      <c r="S164" s="138"/>
      <c r="T164" s="139"/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  <c r="AT164" s="89" t="s">
        <v>124</v>
      </c>
      <c r="AU164" s="89" t="s">
        <v>18</v>
      </c>
    </row>
    <row r="165" spans="1:65" s="260" customFormat="1" x14ac:dyDescent="0.2">
      <c r="B165" s="261"/>
      <c r="D165" s="262" t="s">
        <v>125</v>
      </c>
      <c r="E165" s="263" t="s">
        <v>1</v>
      </c>
      <c r="F165" s="264" t="s">
        <v>643</v>
      </c>
      <c r="H165" s="265">
        <v>843.57500000000005</v>
      </c>
      <c r="I165" s="179"/>
      <c r="L165" s="261"/>
      <c r="M165" s="266"/>
      <c r="N165" s="267"/>
      <c r="O165" s="267"/>
      <c r="P165" s="267"/>
      <c r="Q165" s="267"/>
      <c r="R165" s="267"/>
      <c r="S165" s="267"/>
      <c r="T165" s="268"/>
      <c r="AT165" s="263" t="s">
        <v>125</v>
      </c>
      <c r="AU165" s="263" t="s">
        <v>18</v>
      </c>
      <c r="AV165" s="260" t="s">
        <v>18</v>
      </c>
      <c r="AW165" s="260" t="s">
        <v>35</v>
      </c>
      <c r="AX165" s="260" t="s">
        <v>85</v>
      </c>
      <c r="AY165" s="263" t="s">
        <v>118</v>
      </c>
    </row>
    <row r="166" spans="1:65" s="112" customFormat="1" ht="24.2" customHeight="1" x14ac:dyDescent="0.2">
      <c r="A166" s="107"/>
      <c r="B166" s="108"/>
      <c r="C166" s="244" t="s">
        <v>158</v>
      </c>
      <c r="D166" s="244" t="s">
        <v>120</v>
      </c>
      <c r="E166" s="245" t="s">
        <v>142</v>
      </c>
      <c r="F166" s="246" t="s">
        <v>143</v>
      </c>
      <c r="G166" s="247" t="s">
        <v>129</v>
      </c>
      <c r="H166" s="248">
        <v>3374.3</v>
      </c>
      <c r="I166" s="85"/>
      <c r="J166" s="249">
        <f>ROUND(I166*H166,2)</f>
        <v>0</v>
      </c>
      <c r="K166" s="246" t="s">
        <v>122</v>
      </c>
      <c r="L166" s="108"/>
      <c r="M166" s="250" t="s">
        <v>1</v>
      </c>
      <c r="N166" s="251" t="s">
        <v>45</v>
      </c>
      <c r="O166" s="252">
        <v>5.0000000000000001E-3</v>
      </c>
      <c r="P166" s="252">
        <f>O166*H166</f>
        <v>16.871500000000001</v>
      </c>
      <c r="Q166" s="252">
        <v>0</v>
      </c>
      <c r="R166" s="252">
        <f>Q166*H166</f>
        <v>0</v>
      </c>
      <c r="S166" s="252">
        <v>0</v>
      </c>
      <c r="T166" s="253">
        <f>S166*H166</f>
        <v>0</v>
      </c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  <c r="AR166" s="254" t="s">
        <v>123</v>
      </c>
      <c r="AT166" s="254" t="s">
        <v>120</v>
      </c>
      <c r="AU166" s="254" t="s">
        <v>18</v>
      </c>
      <c r="AY166" s="89" t="s">
        <v>118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89" t="s">
        <v>85</v>
      </c>
      <c r="BK166" s="255">
        <f>ROUND(I166*H166,2)</f>
        <v>0</v>
      </c>
      <c r="BL166" s="89" t="s">
        <v>123</v>
      </c>
      <c r="BM166" s="254" t="s">
        <v>644</v>
      </c>
    </row>
    <row r="167" spans="1:65" s="112" customFormat="1" x14ac:dyDescent="0.2">
      <c r="A167" s="107"/>
      <c r="B167" s="108"/>
      <c r="C167" s="107"/>
      <c r="D167" s="256" t="s">
        <v>124</v>
      </c>
      <c r="E167" s="107"/>
      <c r="F167" s="257" t="s">
        <v>144</v>
      </c>
      <c r="G167" s="107"/>
      <c r="H167" s="107"/>
      <c r="I167" s="176"/>
      <c r="J167" s="107"/>
      <c r="K167" s="107"/>
      <c r="L167" s="108"/>
      <c r="M167" s="258"/>
      <c r="N167" s="259"/>
      <c r="O167" s="138"/>
      <c r="P167" s="138"/>
      <c r="Q167" s="138"/>
      <c r="R167" s="138"/>
      <c r="S167" s="138"/>
      <c r="T167" s="139"/>
      <c r="U167" s="107"/>
      <c r="V167" s="107"/>
      <c r="W167" s="107"/>
      <c r="X167" s="107"/>
      <c r="Y167" s="107"/>
      <c r="Z167" s="107"/>
      <c r="AA167" s="107"/>
      <c r="AB167" s="107"/>
      <c r="AC167" s="107"/>
      <c r="AD167" s="107"/>
      <c r="AE167" s="107"/>
      <c r="AT167" s="89" t="s">
        <v>124</v>
      </c>
      <c r="AU167" s="89" t="s">
        <v>18</v>
      </c>
    </row>
    <row r="168" spans="1:65" s="112" customFormat="1" ht="19.5" x14ac:dyDescent="0.2">
      <c r="A168" s="107"/>
      <c r="B168" s="108"/>
      <c r="C168" s="107"/>
      <c r="D168" s="262" t="s">
        <v>139</v>
      </c>
      <c r="E168" s="107"/>
      <c r="F168" s="269" t="s">
        <v>645</v>
      </c>
      <c r="G168" s="107"/>
      <c r="H168" s="107"/>
      <c r="I168" s="176"/>
      <c r="J168" s="107"/>
      <c r="K168" s="107"/>
      <c r="L168" s="108"/>
      <c r="M168" s="258"/>
      <c r="N168" s="259"/>
      <c r="O168" s="138"/>
      <c r="P168" s="138"/>
      <c r="Q168" s="138"/>
      <c r="R168" s="138"/>
      <c r="S168" s="138"/>
      <c r="T168" s="139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  <c r="AT168" s="89" t="s">
        <v>139</v>
      </c>
      <c r="AU168" s="89" t="s">
        <v>18</v>
      </c>
    </row>
    <row r="169" spans="1:65" s="260" customFormat="1" x14ac:dyDescent="0.2">
      <c r="B169" s="261"/>
      <c r="D169" s="262" t="s">
        <v>125</v>
      </c>
      <c r="E169" s="263" t="s">
        <v>1</v>
      </c>
      <c r="F169" s="264" t="s">
        <v>646</v>
      </c>
      <c r="H169" s="265">
        <v>3374.3</v>
      </c>
      <c r="I169" s="179"/>
      <c r="L169" s="261"/>
      <c r="M169" s="266"/>
      <c r="N169" s="267"/>
      <c r="O169" s="267"/>
      <c r="P169" s="267"/>
      <c r="Q169" s="267"/>
      <c r="R169" s="267"/>
      <c r="S169" s="267"/>
      <c r="T169" s="268"/>
      <c r="AT169" s="263" t="s">
        <v>125</v>
      </c>
      <c r="AU169" s="263" t="s">
        <v>18</v>
      </c>
      <c r="AV169" s="260" t="s">
        <v>18</v>
      </c>
      <c r="AW169" s="260" t="s">
        <v>35</v>
      </c>
      <c r="AX169" s="260" t="s">
        <v>85</v>
      </c>
      <c r="AY169" s="263" t="s">
        <v>118</v>
      </c>
    </row>
    <row r="170" spans="1:65" s="112" customFormat="1" ht="16.5" customHeight="1" x14ac:dyDescent="0.2">
      <c r="A170" s="107"/>
      <c r="B170" s="108"/>
      <c r="C170" s="244" t="s">
        <v>8</v>
      </c>
      <c r="D170" s="244" t="s">
        <v>120</v>
      </c>
      <c r="E170" s="245" t="s">
        <v>146</v>
      </c>
      <c r="F170" s="246" t="s">
        <v>147</v>
      </c>
      <c r="G170" s="247" t="s">
        <v>148</v>
      </c>
      <c r="H170" s="248">
        <v>1687.15</v>
      </c>
      <c r="I170" s="85"/>
      <c r="J170" s="249">
        <f>ROUND(I170*H170,2)</f>
        <v>0</v>
      </c>
      <c r="K170" s="246" t="s">
        <v>122</v>
      </c>
      <c r="L170" s="108"/>
      <c r="M170" s="250" t="s">
        <v>1</v>
      </c>
      <c r="N170" s="251" t="s">
        <v>45</v>
      </c>
      <c r="O170" s="252">
        <v>0</v>
      </c>
      <c r="P170" s="252">
        <f>O170*H170</f>
        <v>0</v>
      </c>
      <c r="Q170" s="252">
        <v>0</v>
      </c>
      <c r="R170" s="252">
        <f>Q170*H170</f>
        <v>0</v>
      </c>
      <c r="S170" s="252">
        <v>0</v>
      </c>
      <c r="T170" s="253">
        <f>S170*H170</f>
        <v>0</v>
      </c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  <c r="AR170" s="254" t="s">
        <v>123</v>
      </c>
      <c r="AT170" s="254" t="s">
        <v>120</v>
      </c>
      <c r="AU170" s="254" t="s">
        <v>18</v>
      </c>
      <c r="AY170" s="89" t="s">
        <v>118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89" t="s">
        <v>85</v>
      </c>
      <c r="BK170" s="255">
        <f>ROUND(I170*H170,2)</f>
        <v>0</v>
      </c>
      <c r="BL170" s="89" t="s">
        <v>123</v>
      </c>
      <c r="BM170" s="254" t="s">
        <v>647</v>
      </c>
    </row>
    <row r="171" spans="1:65" s="112" customFormat="1" x14ac:dyDescent="0.2">
      <c r="A171" s="107"/>
      <c r="B171" s="108"/>
      <c r="C171" s="107"/>
      <c r="D171" s="256" t="s">
        <v>124</v>
      </c>
      <c r="E171" s="107"/>
      <c r="F171" s="257" t="s">
        <v>149</v>
      </c>
      <c r="G171" s="107"/>
      <c r="H171" s="107"/>
      <c r="I171" s="176"/>
      <c r="J171" s="107"/>
      <c r="K171" s="107"/>
      <c r="L171" s="108"/>
      <c r="M171" s="258"/>
      <c r="N171" s="259"/>
      <c r="O171" s="138"/>
      <c r="P171" s="138"/>
      <c r="Q171" s="138"/>
      <c r="R171" s="138"/>
      <c r="S171" s="138"/>
      <c r="T171" s="139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  <c r="AE171" s="107"/>
      <c r="AT171" s="89" t="s">
        <v>124</v>
      </c>
      <c r="AU171" s="89" t="s">
        <v>18</v>
      </c>
    </row>
    <row r="172" spans="1:65" s="260" customFormat="1" x14ac:dyDescent="0.2">
      <c r="B172" s="261"/>
      <c r="D172" s="262" t="s">
        <v>125</v>
      </c>
      <c r="E172" s="263" t="s">
        <v>1</v>
      </c>
      <c r="F172" s="264" t="s">
        <v>648</v>
      </c>
      <c r="H172" s="265">
        <v>843.57500000000005</v>
      </c>
      <c r="I172" s="179"/>
      <c r="L172" s="261"/>
      <c r="M172" s="266"/>
      <c r="N172" s="267"/>
      <c r="O172" s="267"/>
      <c r="P172" s="267"/>
      <c r="Q172" s="267"/>
      <c r="R172" s="267"/>
      <c r="S172" s="267"/>
      <c r="T172" s="268"/>
      <c r="AT172" s="263" t="s">
        <v>125</v>
      </c>
      <c r="AU172" s="263" t="s">
        <v>18</v>
      </c>
      <c r="AV172" s="260" t="s">
        <v>18</v>
      </c>
      <c r="AW172" s="260" t="s">
        <v>35</v>
      </c>
      <c r="AX172" s="260" t="s">
        <v>80</v>
      </c>
      <c r="AY172" s="263" t="s">
        <v>118</v>
      </c>
    </row>
    <row r="173" spans="1:65" s="260" customFormat="1" x14ac:dyDescent="0.2">
      <c r="B173" s="261"/>
      <c r="D173" s="262" t="s">
        <v>125</v>
      </c>
      <c r="E173" s="263" t="s">
        <v>1</v>
      </c>
      <c r="F173" s="264" t="s">
        <v>649</v>
      </c>
      <c r="H173" s="265">
        <v>1687.15</v>
      </c>
      <c r="I173" s="179"/>
      <c r="L173" s="261"/>
      <c r="M173" s="266"/>
      <c r="N173" s="267"/>
      <c r="O173" s="267"/>
      <c r="P173" s="267"/>
      <c r="Q173" s="267"/>
      <c r="R173" s="267"/>
      <c r="S173" s="267"/>
      <c r="T173" s="268"/>
      <c r="AT173" s="263" t="s">
        <v>125</v>
      </c>
      <c r="AU173" s="263" t="s">
        <v>18</v>
      </c>
      <c r="AV173" s="260" t="s">
        <v>18</v>
      </c>
      <c r="AW173" s="260" t="s">
        <v>35</v>
      </c>
      <c r="AX173" s="260" t="s">
        <v>85</v>
      </c>
      <c r="AY173" s="263" t="s">
        <v>118</v>
      </c>
    </row>
    <row r="174" spans="1:65" s="112" customFormat="1" ht="16.5" customHeight="1" x14ac:dyDescent="0.2">
      <c r="A174" s="107"/>
      <c r="B174" s="108"/>
      <c r="C174" s="244" t="s">
        <v>159</v>
      </c>
      <c r="D174" s="244" t="s">
        <v>120</v>
      </c>
      <c r="E174" s="245" t="s">
        <v>151</v>
      </c>
      <c r="F174" s="246" t="s">
        <v>152</v>
      </c>
      <c r="G174" s="247" t="s">
        <v>129</v>
      </c>
      <c r="H174" s="248">
        <v>843.57500000000005</v>
      </c>
      <c r="I174" s="85"/>
      <c r="J174" s="249">
        <f>ROUND(I174*H174,2)</f>
        <v>0</v>
      </c>
      <c r="K174" s="246" t="s">
        <v>122</v>
      </c>
      <c r="L174" s="108"/>
      <c r="M174" s="250" t="s">
        <v>1</v>
      </c>
      <c r="N174" s="251" t="s">
        <v>45</v>
      </c>
      <c r="O174" s="252">
        <v>8.9999999999999993E-3</v>
      </c>
      <c r="P174" s="252">
        <f>O174*H174</f>
        <v>7.5921750000000001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  <c r="AE174" s="107"/>
      <c r="AR174" s="254" t="s">
        <v>123</v>
      </c>
      <c r="AT174" s="254" t="s">
        <v>120</v>
      </c>
      <c r="AU174" s="254" t="s">
        <v>18</v>
      </c>
      <c r="AY174" s="89" t="s">
        <v>118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89" t="s">
        <v>85</v>
      </c>
      <c r="BK174" s="255">
        <f>ROUND(I174*H174,2)</f>
        <v>0</v>
      </c>
      <c r="BL174" s="89" t="s">
        <v>123</v>
      </c>
      <c r="BM174" s="254" t="s">
        <v>650</v>
      </c>
    </row>
    <row r="175" spans="1:65" s="112" customFormat="1" x14ac:dyDescent="0.2">
      <c r="A175" s="107"/>
      <c r="B175" s="108"/>
      <c r="C175" s="107"/>
      <c r="D175" s="256" t="s">
        <v>124</v>
      </c>
      <c r="E175" s="107"/>
      <c r="F175" s="257" t="s">
        <v>153</v>
      </c>
      <c r="G175" s="107"/>
      <c r="H175" s="107"/>
      <c r="I175" s="176"/>
      <c r="J175" s="107"/>
      <c r="K175" s="107"/>
      <c r="L175" s="108"/>
      <c r="M175" s="258"/>
      <c r="N175" s="259"/>
      <c r="O175" s="138"/>
      <c r="P175" s="138"/>
      <c r="Q175" s="138"/>
      <c r="R175" s="138"/>
      <c r="S175" s="138"/>
      <c r="T175" s="139"/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T175" s="89" t="s">
        <v>124</v>
      </c>
      <c r="AU175" s="89" t="s">
        <v>18</v>
      </c>
    </row>
    <row r="176" spans="1:65" s="112" customFormat="1" ht="16.5" customHeight="1" x14ac:dyDescent="0.2">
      <c r="A176" s="107"/>
      <c r="B176" s="108"/>
      <c r="C176" s="244" t="s">
        <v>160</v>
      </c>
      <c r="D176" s="244" t="s">
        <v>120</v>
      </c>
      <c r="E176" s="245" t="s">
        <v>260</v>
      </c>
      <c r="F176" s="246" t="s">
        <v>261</v>
      </c>
      <c r="G176" s="247" t="s">
        <v>129</v>
      </c>
      <c r="H176" s="248">
        <v>569.72500000000002</v>
      </c>
      <c r="I176" s="85"/>
      <c r="J176" s="249">
        <f>ROUND(I176*H176,2)</f>
        <v>0</v>
      </c>
      <c r="K176" s="246" t="s">
        <v>122</v>
      </c>
      <c r="L176" s="108"/>
      <c r="M176" s="250" t="s">
        <v>1</v>
      </c>
      <c r="N176" s="251" t="s">
        <v>45</v>
      </c>
      <c r="O176" s="252">
        <v>0.32800000000000001</v>
      </c>
      <c r="P176" s="252">
        <f>O176*H176</f>
        <v>186.86980000000003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  <c r="AE176" s="107"/>
      <c r="AR176" s="254" t="s">
        <v>123</v>
      </c>
      <c r="AT176" s="254" t="s">
        <v>120</v>
      </c>
      <c r="AU176" s="254" t="s">
        <v>18</v>
      </c>
      <c r="AY176" s="89" t="s">
        <v>118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89" t="s">
        <v>85</v>
      </c>
      <c r="BK176" s="255">
        <f>ROUND(I176*H176,2)</f>
        <v>0</v>
      </c>
      <c r="BL176" s="89" t="s">
        <v>123</v>
      </c>
      <c r="BM176" s="254" t="s">
        <v>651</v>
      </c>
    </row>
    <row r="177" spans="1:65" s="112" customFormat="1" x14ac:dyDescent="0.2">
      <c r="A177" s="107"/>
      <c r="B177" s="108"/>
      <c r="C177" s="107"/>
      <c r="D177" s="256" t="s">
        <v>124</v>
      </c>
      <c r="E177" s="107"/>
      <c r="F177" s="257" t="s">
        <v>263</v>
      </c>
      <c r="G177" s="107"/>
      <c r="H177" s="107"/>
      <c r="I177" s="176"/>
      <c r="J177" s="107"/>
      <c r="K177" s="107"/>
      <c r="L177" s="108"/>
      <c r="M177" s="258"/>
      <c r="N177" s="259"/>
      <c r="O177" s="138"/>
      <c r="P177" s="138"/>
      <c r="Q177" s="138"/>
      <c r="R177" s="138"/>
      <c r="S177" s="138"/>
      <c r="T177" s="139"/>
      <c r="U177" s="107"/>
      <c r="V177" s="107"/>
      <c r="W177" s="107"/>
      <c r="X177" s="107"/>
      <c r="Y177" s="107"/>
      <c r="Z177" s="107"/>
      <c r="AA177" s="107"/>
      <c r="AB177" s="107"/>
      <c r="AC177" s="107"/>
      <c r="AD177" s="107"/>
      <c r="AE177" s="107"/>
      <c r="AT177" s="89" t="s">
        <v>124</v>
      </c>
      <c r="AU177" s="89" t="s">
        <v>18</v>
      </c>
    </row>
    <row r="178" spans="1:65" s="260" customFormat="1" ht="22.5" x14ac:dyDescent="0.2">
      <c r="B178" s="261"/>
      <c r="D178" s="262" t="s">
        <v>125</v>
      </c>
      <c r="E178" s="263" t="s">
        <v>1</v>
      </c>
      <c r="F178" s="264" t="s">
        <v>652</v>
      </c>
      <c r="H178" s="265">
        <v>569.72500000000002</v>
      </c>
      <c r="I178" s="179"/>
      <c r="L178" s="261"/>
      <c r="M178" s="266"/>
      <c r="N178" s="267"/>
      <c r="O178" s="267"/>
      <c r="P178" s="267"/>
      <c r="Q178" s="267"/>
      <c r="R178" s="267"/>
      <c r="S178" s="267"/>
      <c r="T178" s="268"/>
      <c r="AT178" s="263" t="s">
        <v>125</v>
      </c>
      <c r="AU178" s="263" t="s">
        <v>18</v>
      </c>
      <c r="AV178" s="260" t="s">
        <v>18</v>
      </c>
      <c r="AW178" s="260" t="s">
        <v>35</v>
      </c>
      <c r="AX178" s="260" t="s">
        <v>85</v>
      </c>
      <c r="AY178" s="263" t="s">
        <v>118</v>
      </c>
    </row>
    <row r="179" spans="1:65" s="112" customFormat="1" ht="16.5" customHeight="1" x14ac:dyDescent="0.2">
      <c r="A179" s="107"/>
      <c r="B179" s="108"/>
      <c r="C179" s="278" t="s">
        <v>161</v>
      </c>
      <c r="D179" s="278" t="s">
        <v>157</v>
      </c>
      <c r="E179" s="279" t="s">
        <v>265</v>
      </c>
      <c r="F179" s="280" t="s">
        <v>266</v>
      </c>
      <c r="G179" s="281" t="s">
        <v>148</v>
      </c>
      <c r="H179" s="282">
        <v>1139.45</v>
      </c>
      <c r="I179" s="86"/>
      <c r="J179" s="283">
        <f>ROUND(I179*H179,2)</f>
        <v>0</v>
      </c>
      <c r="K179" s="280" t="s">
        <v>122</v>
      </c>
      <c r="L179" s="284"/>
      <c r="M179" s="285" t="s">
        <v>1</v>
      </c>
      <c r="N179" s="286" t="s">
        <v>45</v>
      </c>
      <c r="O179" s="252">
        <v>0</v>
      </c>
      <c r="P179" s="252">
        <f>O179*H179</f>
        <v>0</v>
      </c>
      <c r="Q179" s="252">
        <v>1</v>
      </c>
      <c r="R179" s="252">
        <f>Q179*H179</f>
        <v>1139.45</v>
      </c>
      <c r="S179" s="252">
        <v>0</v>
      </c>
      <c r="T179" s="253">
        <f>S179*H179</f>
        <v>0</v>
      </c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R179" s="254" t="s">
        <v>141</v>
      </c>
      <c r="AT179" s="254" t="s">
        <v>157</v>
      </c>
      <c r="AU179" s="254" t="s">
        <v>18</v>
      </c>
      <c r="AY179" s="89" t="s">
        <v>118</v>
      </c>
      <c r="BE179" s="255">
        <f>IF(N179="základní",J179,0)</f>
        <v>0</v>
      </c>
      <c r="BF179" s="255">
        <f>IF(N179="snížená",J179,0)</f>
        <v>0</v>
      </c>
      <c r="BG179" s="255">
        <f>IF(N179="zákl. přenesená",J179,0)</f>
        <v>0</v>
      </c>
      <c r="BH179" s="255">
        <f>IF(N179="sníž. přenesená",J179,0)</f>
        <v>0</v>
      </c>
      <c r="BI179" s="255">
        <f>IF(N179="nulová",J179,0)</f>
        <v>0</v>
      </c>
      <c r="BJ179" s="89" t="s">
        <v>85</v>
      </c>
      <c r="BK179" s="255">
        <f>ROUND(I179*H179,2)</f>
        <v>0</v>
      </c>
      <c r="BL179" s="89" t="s">
        <v>123</v>
      </c>
      <c r="BM179" s="254" t="s">
        <v>653</v>
      </c>
    </row>
    <row r="180" spans="1:65" s="260" customFormat="1" x14ac:dyDescent="0.2">
      <c r="B180" s="261"/>
      <c r="D180" s="262" t="s">
        <v>125</v>
      </c>
      <c r="E180" s="263" t="s">
        <v>1</v>
      </c>
      <c r="F180" s="264" t="s">
        <v>654</v>
      </c>
      <c r="H180" s="265">
        <v>1139.45</v>
      </c>
      <c r="I180" s="179"/>
      <c r="L180" s="261"/>
      <c r="M180" s="266"/>
      <c r="N180" s="267"/>
      <c r="O180" s="267"/>
      <c r="P180" s="267"/>
      <c r="Q180" s="267"/>
      <c r="R180" s="267"/>
      <c r="S180" s="267"/>
      <c r="T180" s="268"/>
      <c r="AT180" s="263" t="s">
        <v>125</v>
      </c>
      <c r="AU180" s="263" t="s">
        <v>18</v>
      </c>
      <c r="AV180" s="260" t="s">
        <v>18</v>
      </c>
      <c r="AW180" s="260" t="s">
        <v>35</v>
      </c>
      <c r="AX180" s="260" t="s">
        <v>85</v>
      </c>
      <c r="AY180" s="263" t="s">
        <v>118</v>
      </c>
    </row>
    <row r="181" spans="1:65" s="112" customFormat="1" ht="33" customHeight="1" x14ac:dyDescent="0.2">
      <c r="A181" s="107"/>
      <c r="B181" s="108"/>
      <c r="C181" s="244" t="s">
        <v>163</v>
      </c>
      <c r="D181" s="244" t="s">
        <v>120</v>
      </c>
      <c r="E181" s="245" t="s">
        <v>655</v>
      </c>
      <c r="F181" s="246" t="s">
        <v>656</v>
      </c>
      <c r="G181" s="247" t="s">
        <v>129</v>
      </c>
      <c r="H181" s="248">
        <v>144.21600000000001</v>
      </c>
      <c r="I181" s="85"/>
      <c r="J181" s="249">
        <f>ROUND(I181*H181,2)</f>
        <v>0</v>
      </c>
      <c r="K181" s="246" t="s">
        <v>229</v>
      </c>
      <c r="L181" s="108"/>
      <c r="M181" s="250" t="s">
        <v>1</v>
      </c>
      <c r="N181" s="251" t="s">
        <v>45</v>
      </c>
      <c r="O181" s="252">
        <v>1.7889999999999999</v>
      </c>
      <c r="P181" s="252">
        <f>O181*H181</f>
        <v>258.00242400000002</v>
      </c>
      <c r="Q181" s="252">
        <v>0</v>
      </c>
      <c r="R181" s="252">
        <f>Q181*H181</f>
        <v>0</v>
      </c>
      <c r="S181" s="252">
        <v>0</v>
      </c>
      <c r="T181" s="253">
        <f>S181*H181</f>
        <v>0</v>
      </c>
      <c r="U181" s="107"/>
      <c r="V181" s="107"/>
      <c r="W181" s="107"/>
      <c r="X181" s="107"/>
      <c r="Y181" s="107"/>
      <c r="Z181" s="107"/>
      <c r="AA181" s="107"/>
      <c r="AB181" s="107"/>
      <c r="AC181" s="107"/>
      <c r="AD181" s="107"/>
      <c r="AE181" s="107"/>
      <c r="AR181" s="254" t="s">
        <v>123</v>
      </c>
      <c r="AT181" s="254" t="s">
        <v>120</v>
      </c>
      <c r="AU181" s="254" t="s">
        <v>18</v>
      </c>
      <c r="AY181" s="89" t="s">
        <v>118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89" t="s">
        <v>85</v>
      </c>
      <c r="BK181" s="255">
        <f>ROUND(I181*H181,2)</f>
        <v>0</v>
      </c>
      <c r="BL181" s="89" t="s">
        <v>123</v>
      </c>
      <c r="BM181" s="254" t="s">
        <v>657</v>
      </c>
    </row>
    <row r="182" spans="1:65" s="260" customFormat="1" x14ac:dyDescent="0.2">
      <c r="B182" s="261"/>
      <c r="D182" s="262" t="s">
        <v>125</v>
      </c>
      <c r="E182" s="263" t="s">
        <v>1</v>
      </c>
      <c r="F182" s="264" t="s">
        <v>658</v>
      </c>
      <c r="H182" s="265">
        <v>144.21600000000001</v>
      </c>
      <c r="I182" s="179"/>
      <c r="L182" s="261"/>
      <c r="M182" s="266"/>
      <c r="N182" s="267"/>
      <c r="O182" s="267"/>
      <c r="P182" s="267"/>
      <c r="Q182" s="267"/>
      <c r="R182" s="267"/>
      <c r="S182" s="267"/>
      <c r="T182" s="268"/>
      <c r="AT182" s="263" t="s">
        <v>125</v>
      </c>
      <c r="AU182" s="263" t="s">
        <v>18</v>
      </c>
      <c r="AV182" s="260" t="s">
        <v>18</v>
      </c>
      <c r="AW182" s="260" t="s">
        <v>35</v>
      </c>
      <c r="AX182" s="260" t="s">
        <v>85</v>
      </c>
      <c r="AY182" s="263" t="s">
        <v>118</v>
      </c>
    </row>
    <row r="183" spans="1:65" s="112" customFormat="1" ht="16.5" customHeight="1" x14ac:dyDescent="0.2">
      <c r="A183" s="107"/>
      <c r="B183" s="108"/>
      <c r="C183" s="278" t="s">
        <v>164</v>
      </c>
      <c r="D183" s="278" t="s">
        <v>157</v>
      </c>
      <c r="E183" s="279" t="s">
        <v>272</v>
      </c>
      <c r="F183" s="280" t="s">
        <v>273</v>
      </c>
      <c r="G183" s="281" t="s">
        <v>148</v>
      </c>
      <c r="H183" s="282">
        <v>288.43200000000002</v>
      </c>
      <c r="I183" s="86"/>
      <c r="J183" s="283">
        <f>ROUND(I183*H183,2)</f>
        <v>0</v>
      </c>
      <c r="K183" s="280" t="s">
        <v>122</v>
      </c>
      <c r="L183" s="284"/>
      <c r="M183" s="285" t="s">
        <v>1</v>
      </c>
      <c r="N183" s="286" t="s">
        <v>45</v>
      </c>
      <c r="O183" s="252">
        <v>0</v>
      </c>
      <c r="P183" s="252">
        <f>O183*H183</f>
        <v>0</v>
      </c>
      <c r="Q183" s="252">
        <v>1</v>
      </c>
      <c r="R183" s="252">
        <f>Q183*H183</f>
        <v>288.43200000000002</v>
      </c>
      <c r="S183" s="252">
        <v>0</v>
      </c>
      <c r="T183" s="253">
        <f>S183*H183</f>
        <v>0</v>
      </c>
      <c r="U183" s="107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R183" s="254" t="s">
        <v>141</v>
      </c>
      <c r="AT183" s="254" t="s">
        <v>157</v>
      </c>
      <c r="AU183" s="254" t="s">
        <v>18</v>
      </c>
      <c r="AY183" s="89" t="s">
        <v>118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89" t="s">
        <v>85</v>
      </c>
      <c r="BK183" s="255">
        <f>ROUND(I183*H183,2)</f>
        <v>0</v>
      </c>
      <c r="BL183" s="89" t="s">
        <v>123</v>
      </c>
      <c r="BM183" s="254" t="s">
        <v>659</v>
      </c>
    </row>
    <row r="184" spans="1:65" s="260" customFormat="1" x14ac:dyDescent="0.2">
      <c r="B184" s="261"/>
      <c r="D184" s="262" t="s">
        <v>125</v>
      </c>
      <c r="E184" s="263" t="s">
        <v>1</v>
      </c>
      <c r="F184" s="264" t="s">
        <v>660</v>
      </c>
      <c r="H184" s="265">
        <v>288.43200000000002</v>
      </c>
      <c r="I184" s="179"/>
      <c r="L184" s="261"/>
      <c r="M184" s="266"/>
      <c r="N184" s="267"/>
      <c r="O184" s="267"/>
      <c r="P184" s="267"/>
      <c r="Q184" s="267"/>
      <c r="R184" s="267"/>
      <c r="S184" s="267"/>
      <c r="T184" s="268"/>
      <c r="AT184" s="263" t="s">
        <v>125</v>
      </c>
      <c r="AU184" s="263" t="s">
        <v>18</v>
      </c>
      <c r="AV184" s="260" t="s">
        <v>18</v>
      </c>
      <c r="AW184" s="260" t="s">
        <v>35</v>
      </c>
      <c r="AX184" s="260" t="s">
        <v>85</v>
      </c>
      <c r="AY184" s="263" t="s">
        <v>118</v>
      </c>
    </row>
    <row r="185" spans="1:65" s="233" customFormat="1" ht="22.9" customHeight="1" x14ac:dyDescent="0.2">
      <c r="B185" s="234"/>
      <c r="D185" s="235" t="s">
        <v>79</v>
      </c>
      <c r="E185" s="287" t="s">
        <v>123</v>
      </c>
      <c r="F185" s="287" t="s">
        <v>286</v>
      </c>
      <c r="I185" s="178"/>
      <c r="J185" s="288">
        <f>BK185</f>
        <v>0</v>
      </c>
      <c r="L185" s="234"/>
      <c r="M185" s="238"/>
      <c r="N185" s="239"/>
      <c r="O185" s="239"/>
      <c r="P185" s="240">
        <f>P186+SUM(P187:P196)</f>
        <v>960.49640099999999</v>
      </c>
      <c r="Q185" s="239"/>
      <c r="R185" s="240">
        <f>R186+SUM(R187:R196)</f>
        <v>181.81107091999999</v>
      </c>
      <c r="S185" s="239"/>
      <c r="T185" s="241">
        <f>T186+SUM(T187:T196)</f>
        <v>0</v>
      </c>
      <c r="AR185" s="235" t="s">
        <v>85</v>
      </c>
      <c r="AT185" s="242" t="s">
        <v>79</v>
      </c>
      <c r="AU185" s="242" t="s">
        <v>85</v>
      </c>
      <c r="AY185" s="235" t="s">
        <v>118</v>
      </c>
      <c r="BK185" s="243">
        <f>BK186+SUM(BK187:BK196)</f>
        <v>0</v>
      </c>
    </row>
    <row r="186" spans="1:65" s="112" customFormat="1" ht="16.5" customHeight="1" x14ac:dyDescent="0.2">
      <c r="A186" s="107"/>
      <c r="B186" s="108"/>
      <c r="C186" s="244" t="s">
        <v>7</v>
      </c>
      <c r="D186" s="244" t="s">
        <v>120</v>
      </c>
      <c r="E186" s="245" t="s">
        <v>661</v>
      </c>
      <c r="F186" s="246" t="s">
        <v>662</v>
      </c>
      <c r="G186" s="247" t="s">
        <v>129</v>
      </c>
      <c r="H186" s="248">
        <v>2.9980000000000002</v>
      </c>
      <c r="I186" s="85"/>
      <c r="J186" s="249">
        <f>ROUND(I186*H186,2)</f>
        <v>0</v>
      </c>
      <c r="K186" s="246" t="s">
        <v>122</v>
      </c>
      <c r="L186" s="108"/>
      <c r="M186" s="250" t="s">
        <v>1</v>
      </c>
      <c r="N186" s="251" t="s">
        <v>45</v>
      </c>
      <c r="O186" s="252">
        <v>1.3169999999999999</v>
      </c>
      <c r="P186" s="252">
        <f>O186*H186</f>
        <v>3.948366</v>
      </c>
      <c r="Q186" s="252">
        <v>1.8907700000000001</v>
      </c>
      <c r="R186" s="252">
        <f>Q186*H186</f>
        <v>5.668528460000001</v>
      </c>
      <c r="S186" s="252">
        <v>0</v>
      </c>
      <c r="T186" s="253">
        <f>S186*H186</f>
        <v>0</v>
      </c>
      <c r="U186" s="107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R186" s="254" t="s">
        <v>123</v>
      </c>
      <c r="AT186" s="254" t="s">
        <v>120</v>
      </c>
      <c r="AU186" s="254" t="s">
        <v>18</v>
      </c>
      <c r="AY186" s="89" t="s">
        <v>118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89" t="s">
        <v>85</v>
      </c>
      <c r="BK186" s="255">
        <f>ROUND(I186*H186,2)</f>
        <v>0</v>
      </c>
      <c r="BL186" s="89" t="s">
        <v>123</v>
      </c>
      <c r="BM186" s="254" t="s">
        <v>663</v>
      </c>
    </row>
    <row r="187" spans="1:65" s="112" customFormat="1" x14ac:dyDescent="0.2">
      <c r="A187" s="107"/>
      <c r="B187" s="108"/>
      <c r="C187" s="107"/>
      <c r="D187" s="256" t="s">
        <v>124</v>
      </c>
      <c r="E187" s="107"/>
      <c r="F187" s="257" t="s">
        <v>664</v>
      </c>
      <c r="G187" s="107"/>
      <c r="H187" s="107"/>
      <c r="I187" s="176"/>
      <c r="J187" s="107"/>
      <c r="K187" s="107"/>
      <c r="L187" s="108"/>
      <c r="M187" s="258"/>
      <c r="N187" s="259"/>
      <c r="O187" s="138"/>
      <c r="P187" s="138"/>
      <c r="Q187" s="138"/>
      <c r="R187" s="138"/>
      <c r="S187" s="138"/>
      <c r="T187" s="139"/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T187" s="89" t="s">
        <v>124</v>
      </c>
      <c r="AU187" s="89" t="s">
        <v>18</v>
      </c>
    </row>
    <row r="188" spans="1:65" s="260" customFormat="1" x14ac:dyDescent="0.2">
      <c r="B188" s="261"/>
      <c r="D188" s="262" t="s">
        <v>125</v>
      </c>
      <c r="E188" s="263" t="s">
        <v>1</v>
      </c>
      <c r="F188" s="264" t="s">
        <v>665</v>
      </c>
      <c r="H188" s="265">
        <v>2.9980000000000002</v>
      </c>
      <c r="I188" s="179"/>
      <c r="L188" s="261"/>
      <c r="M188" s="266"/>
      <c r="N188" s="267"/>
      <c r="O188" s="267"/>
      <c r="P188" s="267"/>
      <c r="Q188" s="267"/>
      <c r="R188" s="267"/>
      <c r="S188" s="267"/>
      <c r="T188" s="268"/>
      <c r="AT188" s="263" t="s">
        <v>125</v>
      </c>
      <c r="AU188" s="263" t="s">
        <v>18</v>
      </c>
      <c r="AV188" s="260" t="s">
        <v>18</v>
      </c>
      <c r="AW188" s="260" t="s">
        <v>35</v>
      </c>
      <c r="AX188" s="260" t="s">
        <v>85</v>
      </c>
      <c r="AY188" s="263" t="s">
        <v>118</v>
      </c>
    </row>
    <row r="189" spans="1:65" s="112" customFormat="1" ht="24.2" customHeight="1" x14ac:dyDescent="0.2">
      <c r="A189" s="107"/>
      <c r="B189" s="108"/>
      <c r="C189" s="244" t="s">
        <v>165</v>
      </c>
      <c r="D189" s="244" t="s">
        <v>120</v>
      </c>
      <c r="E189" s="245" t="s">
        <v>666</v>
      </c>
      <c r="F189" s="246" t="s">
        <v>667</v>
      </c>
      <c r="G189" s="247" t="s">
        <v>129</v>
      </c>
      <c r="H189" s="248">
        <v>76.472999999999999</v>
      </c>
      <c r="I189" s="85"/>
      <c r="J189" s="249">
        <f>ROUND(I189*H189,2)</f>
        <v>0</v>
      </c>
      <c r="K189" s="246" t="s">
        <v>229</v>
      </c>
      <c r="L189" s="108"/>
      <c r="M189" s="250" t="s">
        <v>1</v>
      </c>
      <c r="N189" s="251" t="s">
        <v>45</v>
      </c>
      <c r="O189" s="252">
        <v>1.4650000000000001</v>
      </c>
      <c r="P189" s="252">
        <f>O189*H189</f>
        <v>112.032945</v>
      </c>
      <c r="Q189" s="252">
        <v>2.3010199999999998</v>
      </c>
      <c r="R189" s="252">
        <f>Q189*H189</f>
        <v>175.96590246</v>
      </c>
      <c r="S189" s="252">
        <v>0</v>
      </c>
      <c r="T189" s="253">
        <f>S189*H189</f>
        <v>0</v>
      </c>
      <c r="U189" s="107"/>
      <c r="V189" s="107"/>
      <c r="W189" s="107"/>
      <c r="X189" s="107"/>
      <c r="Y189" s="107"/>
      <c r="Z189" s="107"/>
      <c r="AA189" s="107"/>
      <c r="AB189" s="107"/>
      <c r="AC189" s="107"/>
      <c r="AD189" s="107"/>
      <c r="AE189" s="107"/>
      <c r="AR189" s="254" t="s">
        <v>123</v>
      </c>
      <c r="AT189" s="254" t="s">
        <v>120</v>
      </c>
      <c r="AU189" s="254" t="s">
        <v>18</v>
      </c>
      <c r="AY189" s="89" t="s">
        <v>118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89" t="s">
        <v>85</v>
      </c>
      <c r="BK189" s="255">
        <f>ROUND(I189*H189,2)</f>
        <v>0</v>
      </c>
      <c r="BL189" s="89" t="s">
        <v>123</v>
      </c>
      <c r="BM189" s="254" t="s">
        <v>668</v>
      </c>
    </row>
    <row r="190" spans="1:65" s="260" customFormat="1" x14ac:dyDescent="0.2">
      <c r="B190" s="261"/>
      <c r="D190" s="262" t="s">
        <v>125</v>
      </c>
      <c r="E190" s="263" t="s">
        <v>1</v>
      </c>
      <c r="F190" s="264" t="s">
        <v>669</v>
      </c>
      <c r="H190" s="265">
        <v>74.465000000000003</v>
      </c>
      <c r="I190" s="179"/>
      <c r="L190" s="261"/>
      <c r="M190" s="266"/>
      <c r="N190" s="267"/>
      <c r="O190" s="267"/>
      <c r="P190" s="267"/>
      <c r="Q190" s="267"/>
      <c r="R190" s="267"/>
      <c r="S190" s="267"/>
      <c r="T190" s="268"/>
      <c r="AT190" s="263" t="s">
        <v>125</v>
      </c>
      <c r="AU190" s="263" t="s">
        <v>18</v>
      </c>
      <c r="AV190" s="260" t="s">
        <v>18</v>
      </c>
      <c r="AW190" s="260" t="s">
        <v>35</v>
      </c>
      <c r="AX190" s="260" t="s">
        <v>80</v>
      </c>
      <c r="AY190" s="263" t="s">
        <v>118</v>
      </c>
    </row>
    <row r="191" spans="1:65" s="260" customFormat="1" x14ac:dyDescent="0.2">
      <c r="B191" s="261"/>
      <c r="D191" s="262" t="s">
        <v>125</v>
      </c>
      <c r="E191" s="263" t="s">
        <v>1</v>
      </c>
      <c r="F191" s="264" t="s">
        <v>670</v>
      </c>
      <c r="H191" s="265">
        <v>2.008</v>
      </c>
      <c r="I191" s="179"/>
      <c r="L191" s="261"/>
      <c r="M191" s="266"/>
      <c r="N191" s="267"/>
      <c r="O191" s="267"/>
      <c r="P191" s="267"/>
      <c r="Q191" s="267"/>
      <c r="R191" s="267"/>
      <c r="S191" s="267"/>
      <c r="T191" s="268"/>
      <c r="AT191" s="263" t="s">
        <v>125</v>
      </c>
      <c r="AU191" s="263" t="s">
        <v>18</v>
      </c>
      <c r="AV191" s="260" t="s">
        <v>18</v>
      </c>
      <c r="AW191" s="260" t="s">
        <v>35</v>
      </c>
      <c r="AX191" s="260" t="s">
        <v>80</v>
      </c>
      <c r="AY191" s="263" t="s">
        <v>118</v>
      </c>
    </row>
    <row r="192" spans="1:65" s="270" customFormat="1" x14ac:dyDescent="0.2">
      <c r="B192" s="271"/>
      <c r="D192" s="262" t="s">
        <v>125</v>
      </c>
      <c r="E192" s="272" t="s">
        <v>1</v>
      </c>
      <c r="F192" s="273" t="s">
        <v>134</v>
      </c>
      <c r="H192" s="274">
        <v>76.472999999999999</v>
      </c>
      <c r="I192" s="180"/>
      <c r="L192" s="271"/>
      <c r="M192" s="275"/>
      <c r="N192" s="276"/>
      <c r="O192" s="276"/>
      <c r="P192" s="276"/>
      <c r="Q192" s="276"/>
      <c r="R192" s="276"/>
      <c r="S192" s="276"/>
      <c r="T192" s="277"/>
      <c r="AT192" s="272" t="s">
        <v>125</v>
      </c>
      <c r="AU192" s="272" t="s">
        <v>18</v>
      </c>
      <c r="AV192" s="270" t="s">
        <v>123</v>
      </c>
      <c r="AW192" s="270" t="s">
        <v>35</v>
      </c>
      <c r="AX192" s="270" t="s">
        <v>85</v>
      </c>
      <c r="AY192" s="272" t="s">
        <v>118</v>
      </c>
    </row>
    <row r="193" spans="1:65" s="112" customFormat="1" ht="16.5" customHeight="1" x14ac:dyDescent="0.2">
      <c r="A193" s="107"/>
      <c r="B193" s="108"/>
      <c r="C193" s="244" t="s">
        <v>166</v>
      </c>
      <c r="D193" s="244" t="s">
        <v>120</v>
      </c>
      <c r="E193" s="245" t="s">
        <v>671</v>
      </c>
      <c r="F193" s="246" t="s">
        <v>672</v>
      </c>
      <c r="G193" s="247" t="s">
        <v>189</v>
      </c>
      <c r="H193" s="248">
        <v>2</v>
      </c>
      <c r="I193" s="85"/>
      <c r="J193" s="249">
        <f>ROUND(I193*H193,2)</f>
        <v>0</v>
      </c>
      <c r="K193" s="246" t="s">
        <v>122</v>
      </c>
      <c r="L193" s="108"/>
      <c r="M193" s="250" t="s">
        <v>1</v>
      </c>
      <c r="N193" s="251" t="s">
        <v>45</v>
      </c>
      <c r="O193" s="252">
        <v>0.88500000000000001</v>
      </c>
      <c r="P193" s="252">
        <f>O193*H193</f>
        <v>1.77</v>
      </c>
      <c r="Q193" s="252">
        <v>8.8319999999999996E-2</v>
      </c>
      <c r="R193" s="252">
        <f>Q193*H193</f>
        <v>0.17663999999999999</v>
      </c>
      <c r="S193" s="252">
        <v>0</v>
      </c>
      <c r="T193" s="253">
        <f>S193*H193</f>
        <v>0</v>
      </c>
      <c r="U193" s="107"/>
      <c r="V193" s="107"/>
      <c r="W193" s="107"/>
      <c r="X193" s="107"/>
      <c r="Y193" s="107"/>
      <c r="Z193" s="107"/>
      <c r="AA193" s="107"/>
      <c r="AB193" s="107"/>
      <c r="AC193" s="107"/>
      <c r="AD193" s="107"/>
      <c r="AE193" s="107"/>
      <c r="AR193" s="254" t="s">
        <v>123</v>
      </c>
      <c r="AT193" s="254" t="s">
        <v>120</v>
      </c>
      <c r="AU193" s="254" t="s">
        <v>18</v>
      </c>
      <c r="AY193" s="89" t="s">
        <v>118</v>
      </c>
      <c r="BE193" s="255">
        <f>IF(N193="základní",J193,0)</f>
        <v>0</v>
      </c>
      <c r="BF193" s="255">
        <f>IF(N193="snížená",J193,0)</f>
        <v>0</v>
      </c>
      <c r="BG193" s="255">
        <f>IF(N193="zákl. přenesená",J193,0)</f>
        <v>0</v>
      </c>
      <c r="BH193" s="255">
        <f>IF(N193="sníž. přenesená",J193,0)</f>
        <v>0</v>
      </c>
      <c r="BI193" s="255">
        <f>IF(N193="nulová",J193,0)</f>
        <v>0</v>
      </c>
      <c r="BJ193" s="89" t="s">
        <v>85</v>
      </c>
      <c r="BK193" s="255">
        <f>ROUND(I193*H193,2)</f>
        <v>0</v>
      </c>
      <c r="BL193" s="89" t="s">
        <v>123</v>
      </c>
      <c r="BM193" s="254" t="s">
        <v>673</v>
      </c>
    </row>
    <row r="194" spans="1:65" s="112" customFormat="1" x14ac:dyDescent="0.2">
      <c r="A194" s="107"/>
      <c r="B194" s="108"/>
      <c r="C194" s="107"/>
      <c r="D194" s="256" t="s">
        <v>124</v>
      </c>
      <c r="E194" s="107"/>
      <c r="F194" s="257" t="s">
        <v>674</v>
      </c>
      <c r="G194" s="107"/>
      <c r="H194" s="107"/>
      <c r="I194" s="176"/>
      <c r="J194" s="107"/>
      <c r="K194" s="107"/>
      <c r="L194" s="108"/>
      <c r="M194" s="258"/>
      <c r="N194" s="259"/>
      <c r="O194" s="138"/>
      <c r="P194" s="138"/>
      <c r="Q194" s="138"/>
      <c r="R194" s="138"/>
      <c r="S194" s="138"/>
      <c r="T194" s="139"/>
      <c r="U194" s="107"/>
      <c r="V194" s="107"/>
      <c r="W194" s="107"/>
      <c r="X194" s="107"/>
      <c r="Y194" s="107"/>
      <c r="Z194" s="107"/>
      <c r="AA194" s="107"/>
      <c r="AB194" s="107"/>
      <c r="AC194" s="107"/>
      <c r="AD194" s="107"/>
      <c r="AE194" s="107"/>
      <c r="AT194" s="89" t="s">
        <v>124</v>
      </c>
      <c r="AU194" s="89" t="s">
        <v>18</v>
      </c>
    </row>
    <row r="195" spans="1:65" s="112" customFormat="1" ht="19.5" x14ac:dyDescent="0.2">
      <c r="A195" s="107"/>
      <c r="B195" s="108"/>
      <c r="C195" s="107"/>
      <c r="D195" s="262" t="s">
        <v>139</v>
      </c>
      <c r="E195" s="107"/>
      <c r="F195" s="269" t="s">
        <v>675</v>
      </c>
      <c r="G195" s="107"/>
      <c r="H195" s="107"/>
      <c r="I195" s="176"/>
      <c r="J195" s="107"/>
      <c r="K195" s="107"/>
      <c r="L195" s="108"/>
      <c r="M195" s="258"/>
      <c r="N195" s="259"/>
      <c r="O195" s="138"/>
      <c r="P195" s="138"/>
      <c r="Q195" s="138"/>
      <c r="R195" s="138"/>
      <c r="S195" s="138"/>
      <c r="T195" s="139"/>
      <c r="U195" s="107"/>
      <c r="V195" s="107"/>
      <c r="W195" s="107"/>
      <c r="X195" s="107"/>
      <c r="Y195" s="107"/>
      <c r="Z195" s="107"/>
      <c r="AA195" s="107"/>
      <c r="AB195" s="107"/>
      <c r="AC195" s="107"/>
      <c r="AD195" s="107"/>
      <c r="AE195" s="107"/>
      <c r="AT195" s="89" t="s">
        <v>139</v>
      </c>
      <c r="AU195" s="89" t="s">
        <v>18</v>
      </c>
    </row>
    <row r="196" spans="1:65" s="233" customFormat="1" ht="20.85" customHeight="1" x14ac:dyDescent="0.2">
      <c r="B196" s="234"/>
      <c r="D196" s="235" t="s">
        <v>79</v>
      </c>
      <c r="E196" s="287" t="s">
        <v>171</v>
      </c>
      <c r="F196" s="287" t="s">
        <v>172</v>
      </c>
      <c r="I196" s="178"/>
      <c r="J196" s="288">
        <f>BK196</f>
        <v>0</v>
      </c>
      <c r="L196" s="234"/>
      <c r="M196" s="238"/>
      <c r="N196" s="239"/>
      <c r="O196" s="239"/>
      <c r="P196" s="240">
        <f>SUM(P197:P217)</f>
        <v>842.74509</v>
      </c>
      <c r="Q196" s="239"/>
      <c r="R196" s="240">
        <f>SUM(R197:R217)</f>
        <v>0</v>
      </c>
      <c r="S196" s="239"/>
      <c r="T196" s="241">
        <f>SUM(T197:T217)</f>
        <v>0</v>
      </c>
      <c r="AR196" s="235" t="s">
        <v>85</v>
      </c>
      <c r="AT196" s="242" t="s">
        <v>79</v>
      </c>
      <c r="AU196" s="242" t="s">
        <v>18</v>
      </c>
      <c r="AY196" s="235" t="s">
        <v>118</v>
      </c>
      <c r="BK196" s="243">
        <f>SUM(BK197:BK217)</f>
        <v>0</v>
      </c>
    </row>
    <row r="197" spans="1:65" s="112" customFormat="1" ht="16.5" customHeight="1" x14ac:dyDescent="0.2">
      <c r="A197" s="107"/>
      <c r="B197" s="108"/>
      <c r="C197" s="244" t="s">
        <v>167</v>
      </c>
      <c r="D197" s="244" t="s">
        <v>120</v>
      </c>
      <c r="E197" s="245" t="s">
        <v>174</v>
      </c>
      <c r="F197" s="246" t="s">
        <v>175</v>
      </c>
      <c r="G197" s="247" t="s">
        <v>148</v>
      </c>
      <c r="H197" s="248">
        <v>879.23</v>
      </c>
      <c r="I197" s="85"/>
      <c r="J197" s="249">
        <f>ROUND(I197*H197,2)</f>
        <v>0</v>
      </c>
      <c r="K197" s="246" t="s">
        <v>201</v>
      </c>
      <c r="L197" s="108"/>
      <c r="M197" s="250" t="s">
        <v>1</v>
      </c>
      <c r="N197" s="251" t="s">
        <v>45</v>
      </c>
      <c r="O197" s="252">
        <v>0.83499999999999996</v>
      </c>
      <c r="P197" s="252">
        <f>O197*H197</f>
        <v>734.15705000000003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107"/>
      <c r="V197" s="107"/>
      <c r="W197" s="107"/>
      <c r="X197" s="107"/>
      <c r="Y197" s="107"/>
      <c r="Z197" s="107"/>
      <c r="AA197" s="107"/>
      <c r="AB197" s="107"/>
      <c r="AC197" s="107"/>
      <c r="AD197" s="107"/>
      <c r="AE197" s="107"/>
      <c r="AR197" s="254" t="s">
        <v>123</v>
      </c>
      <c r="AT197" s="254" t="s">
        <v>120</v>
      </c>
      <c r="AU197" s="254" t="s">
        <v>126</v>
      </c>
      <c r="AY197" s="89" t="s">
        <v>118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89" t="s">
        <v>85</v>
      </c>
      <c r="BK197" s="255">
        <f>ROUND(I197*H197,2)</f>
        <v>0</v>
      </c>
      <c r="BL197" s="89" t="s">
        <v>123</v>
      </c>
      <c r="BM197" s="254" t="s">
        <v>676</v>
      </c>
    </row>
    <row r="198" spans="1:65" s="260" customFormat="1" x14ac:dyDescent="0.2">
      <c r="B198" s="261"/>
      <c r="D198" s="262" t="s">
        <v>125</v>
      </c>
      <c r="E198" s="263" t="s">
        <v>1</v>
      </c>
      <c r="F198" s="264" t="s">
        <v>677</v>
      </c>
      <c r="H198" s="265">
        <v>515.524</v>
      </c>
      <c r="I198" s="179"/>
      <c r="L198" s="261"/>
      <c r="M198" s="266"/>
      <c r="N198" s="267"/>
      <c r="O198" s="267"/>
      <c r="P198" s="267"/>
      <c r="Q198" s="267"/>
      <c r="R198" s="267"/>
      <c r="S198" s="267"/>
      <c r="T198" s="268"/>
      <c r="AT198" s="263" t="s">
        <v>125</v>
      </c>
      <c r="AU198" s="263" t="s">
        <v>126</v>
      </c>
      <c r="AV198" s="260" t="s">
        <v>18</v>
      </c>
      <c r="AW198" s="260" t="s">
        <v>35</v>
      </c>
      <c r="AX198" s="260" t="s">
        <v>80</v>
      </c>
      <c r="AY198" s="263" t="s">
        <v>118</v>
      </c>
    </row>
    <row r="199" spans="1:65" s="260" customFormat="1" x14ac:dyDescent="0.2">
      <c r="B199" s="261"/>
      <c r="D199" s="262" t="s">
        <v>125</v>
      </c>
      <c r="E199" s="263" t="s">
        <v>1</v>
      </c>
      <c r="F199" s="264" t="s">
        <v>678</v>
      </c>
      <c r="H199" s="265">
        <v>139.292</v>
      </c>
      <c r="I199" s="179"/>
      <c r="L199" s="261"/>
      <c r="M199" s="266"/>
      <c r="N199" s="267"/>
      <c r="O199" s="267"/>
      <c r="P199" s="267"/>
      <c r="Q199" s="267"/>
      <c r="R199" s="267"/>
      <c r="S199" s="267"/>
      <c r="T199" s="268"/>
      <c r="AT199" s="263" t="s">
        <v>125</v>
      </c>
      <c r="AU199" s="263" t="s">
        <v>126</v>
      </c>
      <c r="AV199" s="260" t="s">
        <v>18</v>
      </c>
      <c r="AW199" s="260" t="s">
        <v>35</v>
      </c>
      <c r="AX199" s="260" t="s">
        <v>80</v>
      </c>
      <c r="AY199" s="263" t="s">
        <v>118</v>
      </c>
    </row>
    <row r="200" spans="1:65" s="260" customFormat="1" x14ac:dyDescent="0.2">
      <c r="B200" s="261"/>
      <c r="D200" s="262" t="s">
        <v>125</v>
      </c>
      <c r="E200" s="263" t="s">
        <v>1</v>
      </c>
      <c r="F200" s="264" t="s">
        <v>679</v>
      </c>
      <c r="H200" s="265">
        <v>224.41399999999999</v>
      </c>
      <c r="I200" s="179"/>
      <c r="L200" s="261"/>
      <c r="M200" s="266"/>
      <c r="N200" s="267"/>
      <c r="O200" s="267"/>
      <c r="P200" s="267"/>
      <c r="Q200" s="267"/>
      <c r="R200" s="267"/>
      <c r="S200" s="267"/>
      <c r="T200" s="268"/>
      <c r="AT200" s="263" t="s">
        <v>125</v>
      </c>
      <c r="AU200" s="263" t="s">
        <v>126</v>
      </c>
      <c r="AV200" s="260" t="s">
        <v>18</v>
      </c>
      <c r="AW200" s="260" t="s">
        <v>35</v>
      </c>
      <c r="AX200" s="260" t="s">
        <v>80</v>
      </c>
      <c r="AY200" s="263" t="s">
        <v>118</v>
      </c>
    </row>
    <row r="201" spans="1:65" s="270" customFormat="1" x14ac:dyDescent="0.2">
      <c r="B201" s="271"/>
      <c r="D201" s="262" t="s">
        <v>125</v>
      </c>
      <c r="E201" s="272" t="s">
        <v>1</v>
      </c>
      <c r="F201" s="273" t="s">
        <v>134</v>
      </c>
      <c r="H201" s="274">
        <v>879.23</v>
      </c>
      <c r="I201" s="180"/>
      <c r="L201" s="271"/>
      <c r="M201" s="275"/>
      <c r="N201" s="276"/>
      <c r="O201" s="276"/>
      <c r="P201" s="276"/>
      <c r="Q201" s="276"/>
      <c r="R201" s="276"/>
      <c r="S201" s="276"/>
      <c r="T201" s="277"/>
      <c r="AT201" s="272" t="s">
        <v>125</v>
      </c>
      <c r="AU201" s="272" t="s">
        <v>126</v>
      </c>
      <c r="AV201" s="270" t="s">
        <v>123</v>
      </c>
      <c r="AW201" s="270" t="s">
        <v>35</v>
      </c>
      <c r="AX201" s="270" t="s">
        <v>85</v>
      </c>
      <c r="AY201" s="272" t="s">
        <v>118</v>
      </c>
    </row>
    <row r="202" spans="1:65" s="112" customFormat="1" ht="16.5" customHeight="1" x14ac:dyDescent="0.2">
      <c r="A202" s="107"/>
      <c r="B202" s="108"/>
      <c r="C202" s="244" t="s">
        <v>168</v>
      </c>
      <c r="D202" s="244" t="s">
        <v>120</v>
      </c>
      <c r="E202" s="245" t="s">
        <v>193</v>
      </c>
      <c r="F202" s="246" t="s">
        <v>194</v>
      </c>
      <c r="G202" s="247" t="s">
        <v>148</v>
      </c>
      <c r="H202" s="248">
        <v>2917.3820000000001</v>
      </c>
      <c r="I202" s="85"/>
      <c r="J202" s="249">
        <f>ROUND(I202*H202,2)</f>
        <v>0</v>
      </c>
      <c r="K202" s="246" t="s">
        <v>1</v>
      </c>
      <c r="L202" s="108"/>
      <c r="M202" s="250" t="s">
        <v>1</v>
      </c>
      <c r="N202" s="251" t="s">
        <v>45</v>
      </c>
      <c r="O202" s="252">
        <v>4.0000000000000001E-3</v>
      </c>
      <c r="P202" s="252">
        <f>O202*H202</f>
        <v>11.669528</v>
      </c>
      <c r="Q202" s="252">
        <v>0</v>
      </c>
      <c r="R202" s="252">
        <f>Q202*H202</f>
        <v>0</v>
      </c>
      <c r="S202" s="252">
        <v>0</v>
      </c>
      <c r="T202" s="253">
        <f>S202*H202</f>
        <v>0</v>
      </c>
      <c r="U202" s="107"/>
      <c r="V202" s="107"/>
      <c r="W202" s="107"/>
      <c r="X202" s="107"/>
      <c r="Y202" s="107"/>
      <c r="Z202" s="107"/>
      <c r="AA202" s="107"/>
      <c r="AB202" s="107"/>
      <c r="AC202" s="107"/>
      <c r="AD202" s="107"/>
      <c r="AE202" s="107"/>
      <c r="AR202" s="254" t="s">
        <v>123</v>
      </c>
      <c r="AT202" s="254" t="s">
        <v>120</v>
      </c>
      <c r="AU202" s="254" t="s">
        <v>126</v>
      </c>
      <c r="AY202" s="89" t="s">
        <v>118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89" t="s">
        <v>85</v>
      </c>
      <c r="BK202" s="255">
        <f>ROUND(I202*H202,2)</f>
        <v>0</v>
      </c>
      <c r="BL202" s="89" t="s">
        <v>123</v>
      </c>
      <c r="BM202" s="254" t="s">
        <v>680</v>
      </c>
    </row>
    <row r="203" spans="1:65" s="112" customFormat="1" ht="19.5" x14ac:dyDescent="0.2">
      <c r="A203" s="107"/>
      <c r="B203" s="108"/>
      <c r="C203" s="107"/>
      <c r="D203" s="262" t="s">
        <v>139</v>
      </c>
      <c r="E203" s="107"/>
      <c r="F203" s="269" t="s">
        <v>681</v>
      </c>
      <c r="G203" s="107"/>
      <c r="H203" s="107"/>
      <c r="I203" s="176"/>
      <c r="J203" s="107"/>
      <c r="K203" s="107"/>
      <c r="L203" s="108"/>
      <c r="M203" s="258"/>
      <c r="N203" s="259"/>
      <c r="O203" s="138"/>
      <c r="P203" s="138"/>
      <c r="Q203" s="138"/>
      <c r="R203" s="138"/>
      <c r="S203" s="138"/>
      <c r="T203" s="139"/>
      <c r="U203" s="107"/>
      <c r="V203" s="107"/>
      <c r="W203" s="107"/>
      <c r="X203" s="107"/>
      <c r="Y203" s="107"/>
      <c r="Z203" s="107"/>
      <c r="AA203" s="107"/>
      <c r="AB203" s="107"/>
      <c r="AC203" s="107"/>
      <c r="AD203" s="107"/>
      <c r="AE203" s="107"/>
      <c r="AT203" s="89" t="s">
        <v>139</v>
      </c>
      <c r="AU203" s="89" t="s">
        <v>126</v>
      </c>
    </row>
    <row r="204" spans="1:65" s="260" customFormat="1" x14ac:dyDescent="0.2">
      <c r="B204" s="261"/>
      <c r="D204" s="262" t="s">
        <v>125</v>
      </c>
      <c r="E204" s="263" t="s">
        <v>1</v>
      </c>
      <c r="F204" s="264" t="s">
        <v>679</v>
      </c>
      <c r="H204" s="265">
        <v>224.41399999999999</v>
      </c>
      <c r="I204" s="179"/>
      <c r="L204" s="261"/>
      <c r="M204" s="266"/>
      <c r="N204" s="267"/>
      <c r="O204" s="267"/>
      <c r="P204" s="267"/>
      <c r="Q204" s="267"/>
      <c r="R204" s="267"/>
      <c r="S204" s="267"/>
      <c r="T204" s="268"/>
      <c r="AT204" s="263" t="s">
        <v>125</v>
      </c>
      <c r="AU204" s="263" t="s">
        <v>126</v>
      </c>
      <c r="AV204" s="260" t="s">
        <v>18</v>
      </c>
      <c r="AW204" s="260" t="s">
        <v>35</v>
      </c>
      <c r="AX204" s="260" t="s">
        <v>80</v>
      </c>
      <c r="AY204" s="263" t="s">
        <v>118</v>
      </c>
    </row>
    <row r="205" spans="1:65" s="260" customFormat="1" x14ac:dyDescent="0.2">
      <c r="B205" s="261"/>
      <c r="D205" s="262" t="s">
        <v>125</v>
      </c>
      <c r="E205" s="263" t="s">
        <v>1</v>
      </c>
      <c r="F205" s="264" t="s">
        <v>682</v>
      </c>
      <c r="H205" s="265">
        <v>2917.3820000000001</v>
      </c>
      <c r="I205" s="179"/>
      <c r="L205" s="261"/>
      <c r="M205" s="266"/>
      <c r="N205" s="267"/>
      <c r="O205" s="267"/>
      <c r="P205" s="267"/>
      <c r="Q205" s="267"/>
      <c r="R205" s="267"/>
      <c r="S205" s="267"/>
      <c r="T205" s="268"/>
      <c r="AT205" s="263" t="s">
        <v>125</v>
      </c>
      <c r="AU205" s="263" t="s">
        <v>126</v>
      </c>
      <c r="AV205" s="260" t="s">
        <v>18</v>
      </c>
      <c r="AW205" s="260" t="s">
        <v>35</v>
      </c>
      <c r="AX205" s="260" t="s">
        <v>85</v>
      </c>
      <c r="AY205" s="263" t="s">
        <v>118</v>
      </c>
    </row>
    <row r="206" spans="1:65" s="112" customFormat="1" ht="16.5" customHeight="1" x14ac:dyDescent="0.2">
      <c r="A206" s="107"/>
      <c r="B206" s="108"/>
      <c r="C206" s="244" t="s">
        <v>169</v>
      </c>
      <c r="D206" s="244" t="s">
        <v>120</v>
      </c>
      <c r="E206" s="245" t="s">
        <v>177</v>
      </c>
      <c r="F206" s="246" t="s">
        <v>178</v>
      </c>
      <c r="G206" s="247" t="s">
        <v>148</v>
      </c>
      <c r="H206" s="248">
        <v>257.762</v>
      </c>
      <c r="I206" s="85"/>
      <c r="J206" s="249">
        <f>ROUND(I206*H206,2)</f>
        <v>0</v>
      </c>
      <c r="K206" s="246" t="s">
        <v>122</v>
      </c>
      <c r="L206" s="108"/>
      <c r="M206" s="250" t="s">
        <v>1</v>
      </c>
      <c r="N206" s="251" t="s">
        <v>45</v>
      </c>
      <c r="O206" s="252">
        <v>0.376</v>
      </c>
      <c r="P206" s="252">
        <f>O206*H206</f>
        <v>96.918512000000007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R206" s="254" t="s">
        <v>123</v>
      </c>
      <c r="AT206" s="254" t="s">
        <v>120</v>
      </c>
      <c r="AU206" s="254" t="s">
        <v>126</v>
      </c>
      <c r="AY206" s="89" t="s">
        <v>118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89" t="s">
        <v>85</v>
      </c>
      <c r="BK206" s="255">
        <f>ROUND(I206*H206,2)</f>
        <v>0</v>
      </c>
      <c r="BL206" s="89" t="s">
        <v>123</v>
      </c>
      <c r="BM206" s="254" t="s">
        <v>683</v>
      </c>
    </row>
    <row r="207" spans="1:65" s="112" customFormat="1" x14ac:dyDescent="0.2">
      <c r="A207" s="107"/>
      <c r="B207" s="108"/>
      <c r="C207" s="107"/>
      <c r="D207" s="256" t="s">
        <v>124</v>
      </c>
      <c r="E207" s="107"/>
      <c r="F207" s="257" t="s">
        <v>179</v>
      </c>
      <c r="G207" s="107"/>
      <c r="H207" s="107"/>
      <c r="I207" s="176"/>
      <c r="J207" s="107"/>
      <c r="K207" s="107"/>
      <c r="L207" s="108"/>
      <c r="M207" s="258"/>
      <c r="N207" s="259"/>
      <c r="O207" s="138"/>
      <c r="P207" s="138"/>
      <c r="Q207" s="138"/>
      <c r="R207" s="138"/>
      <c r="S207" s="138"/>
      <c r="T207" s="139"/>
      <c r="U207" s="107"/>
      <c r="V207" s="107"/>
      <c r="W207" s="107"/>
      <c r="X207" s="107"/>
      <c r="Y207" s="107"/>
      <c r="Z207" s="107"/>
      <c r="AA207" s="107"/>
      <c r="AB207" s="107"/>
      <c r="AC207" s="107"/>
      <c r="AD207" s="107"/>
      <c r="AE207" s="107"/>
      <c r="AT207" s="89" t="s">
        <v>124</v>
      </c>
      <c r="AU207" s="89" t="s">
        <v>126</v>
      </c>
    </row>
    <row r="208" spans="1:65" s="260" customFormat="1" x14ac:dyDescent="0.2">
      <c r="B208" s="261"/>
      <c r="D208" s="262" t="s">
        <v>125</v>
      </c>
      <c r="E208" s="263" t="s">
        <v>1</v>
      </c>
      <c r="F208" s="264" t="s">
        <v>684</v>
      </c>
      <c r="H208" s="265">
        <v>257.762</v>
      </c>
      <c r="I208" s="179"/>
      <c r="L208" s="261"/>
      <c r="M208" s="266"/>
      <c r="N208" s="267"/>
      <c r="O208" s="267"/>
      <c r="P208" s="267"/>
      <c r="Q208" s="267"/>
      <c r="R208" s="267"/>
      <c r="S208" s="267"/>
      <c r="T208" s="268"/>
      <c r="AT208" s="263" t="s">
        <v>125</v>
      </c>
      <c r="AU208" s="263" t="s">
        <v>126</v>
      </c>
      <c r="AV208" s="260" t="s">
        <v>18</v>
      </c>
      <c r="AW208" s="260" t="s">
        <v>35</v>
      </c>
      <c r="AX208" s="260" t="s">
        <v>85</v>
      </c>
      <c r="AY208" s="263" t="s">
        <v>118</v>
      </c>
    </row>
    <row r="209" spans="1:65" s="112" customFormat="1" ht="21.75" customHeight="1" x14ac:dyDescent="0.2">
      <c r="A209" s="107"/>
      <c r="B209" s="108"/>
      <c r="C209" s="244" t="s">
        <v>170</v>
      </c>
      <c r="D209" s="244" t="s">
        <v>120</v>
      </c>
      <c r="E209" s="245" t="s">
        <v>196</v>
      </c>
      <c r="F209" s="246" t="s">
        <v>197</v>
      </c>
      <c r="G209" s="247" t="s">
        <v>148</v>
      </c>
      <c r="H209" s="248">
        <v>0.16200000000000001</v>
      </c>
      <c r="I209" s="85"/>
      <c r="J209" s="249">
        <f>ROUND(I209*H209,2)</f>
        <v>0</v>
      </c>
      <c r="K209" s="246" t="s">
        <v>122</v>
      </c>
      <c r="L209" s="108"/>
      <c r="M209" s="250" t="s">
        <v>1</v>
      </c>
      <c r="N209" s="251" t="s">
        <v>45</v>
      </c>
      <c r="O209" s="252">
        <v>0</v>
      </c>
      <c r="P209" s="252">
        <f>O209*H209</f>
        <v>0</v>
      </c>
      <c r="Q209" s="252">
        <v>0</v>
      </c>
      <c r="R209" s="252">
        <f>Q209*H209</f>
        <v>0</v>
      </c>
      <c r="S209" s="252">
        <v>0</v>
      </c>
      <c r="T209" s="253">
        <f>S209*H209</f>
        <v>0</v>
      </c>
      <c r="U209" s="107"/>
      <c r="V209" s="107"/>
      <c r="W209" s="107"/>
      <c r="X209" s="107"/>
      <c r="Y209" s="107"/>
      <c r="Z209" s="107"/>
      <c r="AA209" s="107"/>
      <c r="AB209" s="107"/>
      <c r="AC209" s="107"/>
      <c r="AD209" s="107"/>
      <c r="AE209" s="107"/>
      <c r="AR209" s="254" t="s">
        <v>123</v>
      </c>
      <c r="AT209" s="254" t="s">
        <v>120</v>
      </c>
      <c r="AU209" s="254" t="s">
        <v>126</v>
      </c>
      <c r="AY209" s="89" t="s">
        <v>118</v>
      </c>
      <c r="BE209" s="255">
        <f>IF(N209="základní",J209,0)</f>
        <v>0</v>
      </c>
      <c r="BF209" s="255">
        <f>IF(N209="snížená",J209,0)</f>
        <v>0</v>
      </c>
      <c r="BG209" s="255">
        <f>IF(N209="zákl. přenesená",J209,0)</f>
        <v>0</v>
      </c>
      <c r="BH209" s="255">
        <f>IF(N209="sníž. přenesená",J209,0)</f>
        <v>0</v>
      </c>
      <c r="BI209" s="255">
        <f>IF(N209="nulová",J209,0)</f>
        <v>0</v>
      </c>
      <c r="BJ209" s="89" t="s">
        <v>85</v>
      </c>
      <c r="BK209" s="255">
        <f>ROUND(I209*H209,2)</f>
        <v>0</v>
      </c>
      <c r="BL209" s="89" t="s">
        <v>123</v>
      </c>
      <c r="BM209" s="254" t="s">
        <v>685</v>
      </c>
    </row>
    <row r="210" spans="1:65" s="112" customFormat="1" x14ac:dyDescent="0.2">
      <c r="A210" s="107"/>
      <c r="B210" s="108"/>
      <c r="C210" s="107"/>
      <c r="D210" s="256" t="s">
        <v>124</v>
      </c>
      <c r="E210" s="107"/>
      <c r="F210" s="257" t="s">
        <v>198</v>
      </c>
      <c r="G210" s="107"/>
      <c r="H210" s="107"/>
      <c r="I210" s="176"/>
      <c r="J210" s="107"/>
      <c r="K210" s="107"/>
      <c r="L210" s="108"/>
      <c r="M210" s="258"/>
      <c r="N210" s="259"/>
      <c r="O210" s="138"/>
      <c r="P210" s="138"/>
      <c r="Q210" s="138"/>
      <c r="R210" s="138"/>
      <c r="S210" s="138"/>
      <c r="T210" s="139"/>
      <c r="U210" s="107"/>
      <c r="V210" s="107"/>
      <c r="W210" s="107"/>
      <c r="X210" s="107"/>
      <c r="Y210" s="107"/>
      <c r="Z210" s="107"/>
      <c r="AA210" s="107"/>
      <c r="AB210" s="107"/>
      <c r="AC210" s="107"/>
      <c r="AD210" s="107"/>
      <c r="AE210" s="107"/>
      <c r="AT210" s="89" t="s">
        <v>124</v>
      </c>
      <c r="AU210" s="89" t="s">
        <v>126</v>
      </c>
    </row>
    <row r="211" spans="1:65" s="260" customFormat="1" x14ac:dyDescent="0.2">
      <c r="B211" s="261"/>
      <c r="D211" s="262" t="s">
        <v>125</v>
      </c>
      <c r="E211" s="263" t="s">
        <v>1</v>
      </c>
      <c r="F211" s="264" t="s">
        <v>686</v>
      </c>
      <c r="H211" s="265">
        <v>0.16200000000000001</v>
      </c>
      <c r="I211" s="179"/>
      <c r="L211" s="261"/>
      <c r="M211" s="266"/>
      <c r="N211" s="267"/>
      <c r="O211" s="267"/>
      <c r="P211" s="267"/>
      <c r="Q211" s="267"/>
      <c r="R211" s="267"/>
      <c r="S211" s="267"/>
      <c r="T211" s="268"/>
      <c r="AT211" s="263" t="s">
        <v>125</v>
      </c>
      <c r="AU211" s="263" t="s">
        <v>126</v>
      </c>
      <c r="AV211" s="260" t="s">
        <v>18</v>
      </c>
      <c r="AW211" s="260" t="s">
        <v>35</v>
      </c>
      <c r="AX211" s="260" t="s">
        <v>85</v>
      </c>
      <c r="AY211" s="263" t="s">
        <v>118</v>
      </c>
    </row>
    <row r="212" spans="1:65" s="112" customFormat="1" ht="21.75" customHeight="1" x14ac:dyDescent="0.2">
      <c r="A212" s="107"/>
      <c r="B212" s="108"/>
      <c r="C212" s="244" t="s">
        <v>173</v>
      </c>
      <c r="D212" s="244" t="s">
        <v>120</v>
      </c>
      <c r="E212" s="245" t="s">
        <v>687</v>
      </c>
      <c r="F212" s="246" t="s">
        <v>688</v>
      </c>
      <c r="G212" s="247" t="s">
        <v>148</v>
      </c>
      <c r="H212" s="248">
        <v>161.012</v>
      </c>
      <c r="I212" s="85"/>
      <c r="J212" s="249">
        <f>ROUND(I212*H212,2)</f>
        <v>0</v>
      </c>
      <c r="K212" s="246" t="s">
        <v>122</v>
      </c>
      <c r="L212" s="108"/>
      <c r="M212" s="250" t="s">
        <v>1</v>
      </c>
      <c r="N212" s="251" t="s">
        <v>45</v>
      </c>
      <c r="O212" s="252">
        <v>0</v>
      </c>
      <c r="P212" s="252">
        <f>O212*H212</f>
        <v>0</v>
      </c>
      <c r="Q212" s="252">
        <v>0</v>
      </c>
      <c r="R212" s="252">
        <f>Q212*H212</f>
        <v>0</v>
      </c>
      <c r="S212" s="252">
        <v>0</v>
      </c>
      <c r="T212" s="253">
        <f>S212*H212</f>
        <v>0</v>
      </c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  <c r="AR212" s="254" t="s">
        <v>123</v>
      </c>
      <c r="AT212" s="254" t="s">
        <v>120</v>
      </c>
      <c r="AU212" s="254" t="s">
        <v>126</v>
      </c>
      <c r="AY212" s="89" t="s">
        <v>118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89" t="s">
        <v>85</v>
      </c>
      <c r="BK212" s="255">
        <f>ROUND(I212*H212,2)</f>
        <v>0</v>
      </c>
      <c r="BL212" s="89" t="s">
        <v>123</v>
      </c>
      <c r="BM212" s="254" t="s">
        <v>689</v>
      </c>
    </row>
    <row r="213" spans="1:65" s="112" customFormat="1" x14ac:dyDescent="0.2">
      <c r="A213" s="107"/>
      <c r="B213" s="108"/>
      <c r="C213" s="107"/>
      <c r="D213" s="256" t="s">
        <v>124</v>
      </c>
      <c r="E213" s="107"/>
      <c r="F213" s="257" t="s">
        <v>690</v>
      </c>
      <c r="G213" s="107"/>
      <c r="H213" s="107"/>
      <c r="I213" s="176"/>
      <c r="J213" s="107"/>
      <c r="K213" s="107"/>
      <c r="L213" s="108"/>
      <c r="M213" s="258"/>
      <c r="N213" s="259"/>
      <c r="O213" s="138"/>
      <c r="P213" s="138"/>
      <c r="Q213" s="138"/>
      <c r="R213" s="138"/>
      <c r="S213" s="138"/>
      <c r="T213" s="139"/>
      <c r="U213" s="107"/>
      <c r="V213" s="107"/>
      <c r="W213" s="107"/>
      <c r="X213" s="107"/>
      <c r="Y213" s="107"/>
      <c r="Z213" s="107"/>
      <c r="AA213" s="107"/>
      <c r="AB213" s="107"/>
      <c r="AC213" s="107"/>
      <c r="AD213" s="107"/>
      <c r="AE213" s="107"/>
      <c r="AT213" s="89" t="s">
        <v>124</v>
      </c>
      <c r="AU213" s="89" t="s">
        <v>126</v>
      </c>
    </row>
    <row r="214" spans="1:65" s="260" customFormat="1" x14ac:dyDescent="0.2">
      <c r="B214" s="261"/>
      <c r="D214" s="262" t="s">
        <v>125</v>
      </c>
      <c r="E214" s="263" t="s">
        <v>1</v>
      </c>
      <c r="F214" s="264" t="s">
        <v>691</v>
      </c>
      <c r="H214" s="265">
        <v>161.012</v>
      </c>
      <c r="I214" s="179"/>
      <c r="L214" s="261"/>
      <c r="M214" s="266"/>
      <c r="N214" s="267"/>
      <c r="O214" s="267"/>
      <c r="P214" s="267"/>
      <c r="Q214" s="267"/>
      <c r="R214" s="267"/>
      <c r="S214" s="267"/>
      <c r="T214" s="268"/>
      <c r="AT214" s="263" t="s">
        <v>125</v>
      </c>
      <c r="AU214" s="263" t="s">
        <v>126</v>
      </c>
      <c r="AV214" s="260" t="s">
        <v>18</v>
      </c>
      <c r="AW214" s="260" t="s">
        <v>35</v>
      </c>
      <c r="AX214" s="260" t="s">
        <v>85</v>
      </c>
      <c r="AY214" s="263" t="s">
        <v>118</v>
      </c>
    </row>
    <row r="215" spans="1:65" s="112" customFormat="1" ht="21.75" customHeight="1" x14ac:dyDescent="0.2">
      <c r="A215" s="107"/>
      <c r="B215" s="108"/>
      <c r="C215" s="244" t="s">
        <v>176</v>
      </c>
      <c r="D215" s="244" t="s">
        <v>120</v>
      </c>
      <c r="E215" s="245" t="s">
        <v>692</v>
      </c>
      <c r="F215" s="246" t="s">
        <v>693</v>
      </c>
      <c r="G215" s="247" t="s">
        <v>148</v>
      </c>
      <c r="H215" s="248">
        <v>63.24</v>
      </c>
      <c r="I215" s="85"/>
      <c r="J215" s="249">
        <f>ROUND(I215*H215,2)</f>
        <v>0</v>
      </c>
      <c r="K215" s="246" t="s">
        <v>122</v>
      </c>
      <c r="L215" s="108"/>
      <c r="M215" s="250" t="s">
        <v>1</v>
      </c>
      <c r="N215" s="251" t="s">
        <v>45</v>
      </c>
      <c r="O215" s="252">
        <v>0</v>
      </c>
      <c r="P215" s="252">
        <f>O215*H215</f>
        <v>0</v>
      </c>
      <c r="Q215" s="252">
        <v>0</v>
      </c>
      <c r="R215" s="252">
        <f>Q215*H215</f>
        <v>0</v>
      </c>
      <c r="S215" s="252">
        <v>0</v>
      </c>
      <c r="T215" s="253">
        <f>S215*H215</f>
        <v>0</v>
      </c>
      <c r="U215" s="107"/>
      <c r="V215" s="107"/>
      <c r="W215" s="107"/>
      <c r="X215" s="107"/>
      <c r="Y215" s="107"/>
      <c r="Z215" s="107"/>
      <c r="AA215" s="107"/>
      <c r="AB215" s="107"/>
      <c r="AC215" s="107"/>
      <c r="AD215" s="107"/>
      <c r="AE215" s="107"/>
      <c r="AR215" s="254" t="s">
        <v>123</v>
      </c>
      <c r="AT215" s="254" t="s">
        <v>120</v>
      </c>
      <c r="AU215" s="254" t="s">
        <v>126</v>
      </c>
      <c r="AY215" s="89" t="s">
        <v>118</v>
      </c>
      <c r="BE215" s="255">
        <f>IF(N215="základní",J215,0)</f>
        <v>0</v>
      </c>
      <c r="BF215" s="255">
        <f>IF(N215="snížená",J215,0)</f>
        <v>0</v>
      </c>
      <c r="BG215" s="255">
        <f>IF(N215="zákl. přenesená",J215,0)</f>
        <v>0</v>
      </c>
      <c r="BH215" s="255">
        <f>IF(N215="sníž. přenesená",J215,0)</f>
        <v>0</v>
      </c>
      <c r="BI215" s="255">
        <f>IF(N215="nulová",J215,0)</f>
        <v>0</v>
      </c>
      <c r="BJ215" s="89" t="s">
        <v>85</v>
      </c>
      <c r="BK215" s="255">
        <f>ROUND(I215*H215,2)</f>
        <v>0</v>
      </c>
      <c r="BL215" s="89" t="s">
        <v>123</v>
      </c>
      <c r="BM215" s="254" t="s">
        <v>694</v>
      </c>
    </row>
    <row r="216" spans="1:65" s="112" customFormat="1" x14ac:dyDescent="0.2">
      <c r="A216" s="107"/>
      <c r="B216" s="108"/>
      <c r="C216" s="107"/>
      <c r="D216" s="256" t="s">
        <v>124</v>
      </c>
      <c r="E216" s="107"/>
      <c r="F216" s="257" t="s">
        <v>695</v>
      </c>
      <c r="G216" s="107"/>
      <c r="H216" s="107"/>
      <c r="I216" s="176"/>
      <c r="J216" s="107"/>
      <c r="K216" s="107"/>
      <c r="L216" s="108"/>
      <c r="M216" s="258"/>
      <c r="N216" s="259"/>
      <c r="O216" s="138"/>
      <c r="P216" s="138"/>
      <c r="Q216" s="138"/>
      <c r="R216" s="138"/>
      <c r="S216" s="138"/>
      <c r="T216" s="139"/>
      <c r="U216" s="107"/>
      <c r="V216" s="107"/>
      <c r="W216" s="107"/>
      <c r="X216" s="107"/>
      <c r="Y216" s="107"/>
      <c r="Z216" s="107"/>
      <c r="AA216" s="107"/>
      <c r="AB216" s="107"/>
      <c r="AC216" s="107"/>
      <c r="AD216" s="107"/>
      <c r="AE216" s="107"/>
      <c r="AT216" s="89" t="s">
        <v>124</v>
      </c>
      <c r="AU216" s="89" t="s">
        <v>126</v>
      </c>
    </row>
    <row r="217" spans="1:65" s="260" customFormat="1" x14ac:dyDescent="0.2">
      <c r="B217" s="261"/>
      <c r="D217" s="262" t="s">
        <v>125</v>
      </c>
      <c r="E217" s="263" t="s">
        <v>1</v>
      </c>
      <c r="F217" s="264" t="s">
        <v>696</v>
      </c>
      <c r="H217" s="265">
        <v>63.24</v>
      </c>
      <c r="I217" s="179"/>
      <c r="L217" s="261"/>
      <c r="M217" s="266"/>
      <c r="N217" s="267"/>
      <c r="O217" s="267"/>
      <c r="P217" s="267"/>
      <c r="Q217" s="267"/>
      <c r="R217" s="267"/>
      <c r="S217" s="267"/>
      <c r="T217" s="268"/>
      <c r="AT217" s="263" t="s">
        <v>125</v>
      </c>
      <c r="AU217" s="263" t="s">
        <v>126</v>
      </c>
      <c r="AV217" s="260" t="s">
        <v>18</v>
      </c>
      <c r="AW217" s="260" t="s">
        <v>35</v>
      </c>
      <c r="AX217" s="260" t="s">
        <v>85</v>
      </c>
      <c r="AY217" s="263" t="s">
        <v>118</v>
      </c>
    </row>
    <row r="218" spans="1:65" s="233" customFormat="1" ht="22.9" customHeight="1" x14ac:dyDescent="0.2">
      <c r="B218" s="234"/>
      <c r="D218" s="235" t="s">
        <v>79</v>
      </c>
      <c r="E218" s="287" t="s">
        <v>141</v>
      </c>
      <c r="F218" s="287" t="s">
        <v>299</v>
      </c>
      <c r="I218" s="178"/>
      <c r="J218" s="288">
        <f>BK218</f>
        <v>0</v>
      </c>
      <c r="L218" s="234"/>
      <c r="M218" s="238"/>
      <c r="N218" s="239"/>
      <c r="O218" s="239"/>
      <c r="P218" s="240">
        <f>SUM(P219:P280)</f>
        <v>552.18562000000009</v>
      </c>
      <c r="Q218" s="239"/>
      <c r="R218" s="240">
        <f>SUM(R219:R280)</f>
        <v>71.138327050000001</v>
      </c>
      <c r="S218" s="239"/>
      <c r="T218" s="241">
        <f>SUM(T219:T280)</f>
        <v>224</v>
      </c>
      <c r="AR218" s="235" t="s">
        <v>85</v>
      </c>
      <c r="AT218" s="242" t="s">
        <v>79</v>
      </c>
      <c r="AU218" s="242" t="s">
        <v>85</v>
      </c>
      <c r="AY218" s="235" t="s">
        <v>118</v>
      </c>
      <c r="BK218" s="243">
        <f>SUM(BK219:BK280)</f>
        <v>0</v>
      </c>
    </row>
    <row r="219" spans="1:65" s="112" customFormat="1" ht="16.5" customHeight="1" x14ac:dyDescent="0.2">
      <c r="A219" s="107"/>
      <c r="B219" s="108"/>
      <c r="C219" s="244" t="s">
        <v>182</v>
      </c>
      <c r="D219" s="244" t="s">
        <v>120</v>
      </c>
      <c r="E219" s="245" t="s">
        <v>697</v>
      </c>
      <c r="F219" s="246" t="s">
        <v>698</v>
      </c>
      <c r="G219" s="247" t="s">
        <v>127</v>
      </c>
      <c r="H219" s="248">
        <v>57</v>
      </c>
      <c r="I219" s="85"/>
      <c r="J219" s="249">
        <f>ROUND(I219*H219,2)</f>
        <v>0</v>
      </c>
      <c r="K219" s="246" t="s">
        <v>122</v>
      </c>
      <c r="L219" s="108"/>
      <c r="M219" s="250" t="s">
        <v>1</v>
      </c>
      <c r="N219" s="251" t="s">
        <v>45</v>
      </c>
      <c r="O219" s="252">
        <v>0.16600000000000001</v>
      </c>
      <c r="P219" s="252">
        <f>O219*H219</f>
        <v>9.4619999999999997</v>
      </c>
      <c r="Q219" s="252">
        <v>0</v>
      </c>
      <c r="R219" s="252">
        <f>Q219*H219</f>
        <v>0</v>
      </c>
      <c r="S219" s="252">
        <v>0.18</v>
      </c>
      <c r="T219" s="253">
        <f>S219*H219</f>
        <v>10.26</v>
      </c>
      <c r="U219" s="107"/>
      <c r="V219" s="107"/>
      <c r="W219" s="107"/>
      <c r="X219" s="107"/>
      <c r="Y219" s="107"/>
      <c r="Z219" s="107"/>
      <c r="AA219" s="107"/>
      <c r="AB219" s="107"/>
      <c r="AC219" s="107"/>
      <c r="AD219" s="107"/>
      <c r="AE219" s="107"/>
      <c r="AR219" s="254" t="s">
        <v>123</v>
      </c>
      <c r="AT219" s="254" t="s">
        <v>120</v>
      </c>
      <c r="AU219" s="254" t="s">
        <v>18</v>
      </c>
      <c r="AY219" s="89" t="s">
        <v>118</v>
      </c>
      <c r="BE219" s="255">
        <f>IF(N219="základní",J219,0)</f>
        <v>0</v>
      </c>
      <c r="BF219" s="255">
        <f>IF(N219="snížená",J219,0)</f>
        <v>0</v>
      </c>
      <c r="BG219" s="255">
        <f>IF(N219="zákl. přenesená",J219,0)</f>
        <v>0</v>
      </c>
      <c r="BH219" s="255">
        <f>IF(N219="sníž. přenesená",J219,0)</f>
        <v>0</v>
      </c>
      <c r="BI219" s="255">
        <f>IF(N219="nulová",J219,0)</f>
        <v>0</v>
      </c>
      <c r="BJ219" s="89" t="s">
        <v>85</v>
      </c>
      <c r="BK219" s="255">
        <f>ROUND(I219*H219,2)</f>
        <v>0</v>
      </c>
      <c r="BL219" s="89" t="s">
        <v>123</v>
      </c>
      <c r="BM219" s="254" t="s">
        <v>699</v>
      </c>
    </row>
    <row r="220" spans="1:65" s="112" customFormat="1" x14ac:dyDescent="0.2">
      <c r="A220" s="107"/>
      <c r="B220" s="108"/>
      <c r="C220" s="107"/>
      <c r="D220" s="256" t="s">
        <v>124</v>
      </c>
      <c r="E220" s="107"/>
      <c r="F220" s="257" t="s">
        <v>700</v>
      </c>
      <c r="G220" s="107"/>
      <c r="H220" s="107"/>
      <c r="I220" s="176"/>
      <c r="J220" s="107"/>
      <c r="K220" s="107"/>
      <c r="L220" s="108"/>
      <c r="M220" s="258"/>
      <c r="N220" s="259"/>
      <c r="O220" s="138"/>
      <c r="P220" s="138"/>
      <c r="Q220" s="138"/>
      <c r="R220" s="138"/>
      <c r="S220" s="138"/>
      <c r="T220" s="139"/>
      <c r="U220" s="107"/>
      <c r="V220" s="107"/>
      <c r="W220" s="107"/>
      <c r="X220" s="107"/>
      <c r="Y220" s="107"/>
      <c r="Z220" s="107"/>
      <c r="AA220" s="107"/>
      <c r="AB220" s="107"/>
      <c r="AC220" s="107"/>
      <c r="AD220" s="107"/>
      <c r="AE220" s="107"/>
      <c r="AT220" s="89" t="s">
        <v>124</v>
      </c>
      <c r="AU220" s="89" t="s">
        <v>18</v>
      </c>
    </row>
    <row r="221" spans="1:65" s="112" customFormat="1" ht="19.5" x14ac:dyDescent="0.2">
      <c r="A221" s="107"/>
      <c r="B221" s="108"/>
      <c r="C221" s="107"/>
      <c r="D221" s="262" t="s">
        <v>139</v>
      </c>
      <c r="E221" s="107"/>
      <c r="F221" s="269" t="s">
        <v>701</v>
      </c>
      <c r="G221" s="107"/>
      <c r="H221" s="107"/>
      <c r="I221" s="176"/>
      <c r="J221" s="107"/>
      <c r="K221" s="107"/>
      <c r="L221" s="108"/>
      <c r="M221" s="258"/>
      <c r="N221" s="259"/>
      <c r="O221" s="138"/>
      <c r="P221" s="138"/>
      <c r="Q221" s="138"/>
      <c r="R221" s="138"/>
      <c r="S221" s="138"/>
      <c r="T221" s="139"/>
      <c r="U221" s="107"/>
      <c r="V221" s="107"/>
      <c r="W221" s="107"/>
      <c r="X221" s="107"/>
      <c r="Y221" s="107"/>
      <c r="Z221" s="107"/>
      <c r="AA221" s="107"/>
      <c r="AB221" s="107"/>
      <c r="AC221" s="107"/>
      <c r="AD221" s="107"/>
      <c r="AE221" s="107"/>
      <c r="AT221" s="89" t="s">
        <v>139</v>
      </c>
      <c r="AU221" s="89" t="s">
        <v>18</v>
      </c>
    </row>
    <row r="222" spans="1:65" s="112" customFormat="1" ht="16.5" customHeight="1" x14ac:dyDescent="0.2">
      <c r="A222" s="107"/>
      <c r="B222" s="108"/>
      <c r="C222" s="244" t="s">
        <v>185</v>
      </c>
      <c r="D222" s="244" t="s">
        <v>120</v>
      </c>
      <c r="E222" s="245" t="s">
        <v>702</v>
      </c>
      <c r="F222" s="246" t="s">
        <v>703</v>
      </c>
      <c r="G222" s="247" t="s">
        <v>127</v>
      </c>
      <c r="H222" s="248">
        <v>215</v>
      </c>
      <c r="I222" s="85"/>
      <c r="J222" s="249">
        <f>ROUND(I222*H222,2)</f>
        <v>0</v>
      </c>
      <c r="K222" s="246" t="s">
        <v>122</v>
      </c>
      <c r="L222" s="108"/>
      <c r="M222" s="250" t="s">
        <v>1</v>
      </c>
      <c r="N222" s="251" t="s">
        <v>45</v>
      </c>
      <c r="O222" s="252">
        <v>0.28000000000000003</v>
      </c>
      <c r="P222" s="252">
        <f>O222*H222</f>
        <v>60.2</v>
      </c>
      <c r="Q222" s="252">
        <v>0</v>
      </c>
      <c r="R222" s="252">
        <f>Q222*H222</f>
        <v>0</v>
      </c>
      <c r="S222" s="252">
        <v>0.7</v>
      </c>
      <c r="T222" s="253">
        <f>S222*H222</f>
        <v>150.5</v>
      </c>
      <c r="U222" s="107"/>
      <c r="V222" s="107"/>
      <c r="W222" s="107"/>
      <c r="X222" s="107"/>
      <c r="Y222" s="107"/>
      <c r="Z222" s="107"/>
      <c r="AA222" s="107"/>
      <c r="AB222" s="107"/>
      <c r="AC222" s="107"/>
      <c r="AD222" s="107"/>
      <c r="AE222" s="107"/>
      <c r="AR222" s="254" t="s">
        <v>123</v>
      </c>
      <c r="AT222" s="254" t="s">
        <v>120</v>
      </c>
      <c r="AU222" s="254" t="s">
        <v>18</v>
      </c>
      <c r="AY222" s="89" t="s">
        <v>118</v>
      </c>
      <c r="BE222" s="255">
        <f>IF(N222="základní",J222,0)</f>
        <v>0</v>
      </c>
      <c r="BF222" s="255">
        <f>IF(N222="snížená",J222,0)</f>
        <v>0</v>
      </c>
      <c r="BG222" s="255">
        <f>IF(N222="zákl. přenesená",J222,0)</f>
        <v>0</v>
      </c>
      <c r="BH222" s="255">
        <f>IF(N222="sníž. přenesená",J222,0)</f>
        <v>0</v>
      </c>
      <c r="BI222" s="255">
        <f>IF(N222="nulová",J222,0)</f>
        <v>0</v>
      </c>
      <c r="BJ222" s="89" t="s">
        <v>85</v>
      </c>
      <c r="BK222" s="255">
        <f>ROUND(I222*H222,2)</f>
        <v>0</v>
      </c>
      <c r="BL222" s="89" t="s">
        <v>123</v>
      </c>
      <c r="BM222" s="254" t="s">
        <v>704</v>
      </c>
    </row>
    <row r="223" spans="1:65" s="112" customFormat="1" x14ac:dyDescent="0.2">
      <c r="A223" s="107"/>
      <c r="B223" s="108"/>
      <c r="C223" s="107"/>
      <c r="D223" s="256" t="s">
        <v>124</v>
      </c>
      <c r="E223" s="107"/>
      <c r="F223" s="257" t="s">
        <v>705</v>
      </c>
      <c r="G223" s="107"/>
      <c r="H223" s="107"/>
      <c r="I223" s="176"/>
      <c r="J223" s="107"/>
      <c r="K223" s="107"/>
      <c r="L223" s="108"/>
      <c r="M223" s="258"/>
      <c r="N223" s="259"/>
      <c r="O223" s="138"/>
      <c r="P223" s="138"/>
      <c r="Q223" s="138"/>
      <c r="R223" s="138"/>
      <c r="S223" s="138"/>
      <c r="T223" s="139"/>
      <c r="U223" s="107"/>
      <c r="V223" s="107"/>
      <c r="W223" s="107"/>
      <c r="X223" s="107"/>
      <c r="Y223" s="107"/>
      <c r="Z223" s="107"/>
      <c r="AA223" s="107"/>
      <c r="AB223" s="107"/>
      <c r="AC223" s="107"/>
      <c r="AD223" s="107"/>
      <c r="AE223" s="107"/>
      <c r="AT223" s="89" t="s">
        <v>124</v>
      </c>
      <c r="AU223" s="89" t="s">
        <v>18</v>
      </c>
    </row>
    <row r="224" spans="1:65" s="112" customFormat="1" ht="19.5" x14ac:dyDescent="0.2">
      <c r="A224" s="107"/>
      <c r="B224" s="108"/>
      <c r="C224" s="107"/>
      <c r="D224" s="262" t="s">
        <v>139</v>
      </c>
      <c r="E224" s="107"/>
      <c r="F224" s="269" t="s">
        <v>706</v>
      </c>
      <c r="G224" s="107"/>
      <c r="H224" s="107"/>
      <c r="I224" s="176"/>
      <c r="J224" s="107"/>
      <c r="K224" s="107"/>
      <c r="L224" s="108"/>
      <c r="M224" s="258"/>
      <c r="N224" s="259"/>
      <c r="O224" s="138"/>
      <c r="P224" s="138"/>
      <c r="Q224" s="138"/>
      <c r="R224" s="138"/>
      <c r="S224" s="138"/>
      <c r="T224" s="139"/>
      <c r="U224" s="107"/>
      <c r="V224" s="107"/>
      <c r="W224" s="107"/>
      <c r="X224" s="107"/>
      <c r="Y224" s="107"/>
      <c r="Z224" s="107"/>
      <c r="AA224" s="107"/>
      <c r="AB224" s="107"/>
      <c r="AC224" s="107"/>
      <c r="AD224" s="107"/>
      <c r="AE224" s="107"/>
      <c r="AT224" s="89" t="s">
        <v>139</v>
      </c>
      <c r="AU224" s="89" t="s">
        <v>18</v>
      </c>
    </row>
    <row r="225" spans="1:65" s="112" customFormat="1" ht="24.2" customHeight="1" x14ac:dyDescent="0.2">
      <c r="A225" s="107"/>
      <c r="B225" s="108"/>
      <c r="C225" s="244" t="s">
        <v>186</v>
      </c>
      <c r="D225" s="244" t="s">
        <v>120</v>
      </c>
      <c r="E225" s="245" t="s">
        <v>707</v>
      </c>
      <c r="F225" s="246" t="s">
        <v>708</v>
      </c>
      <c r="G225" s="247" t="s">
        <v>127</v>
      </c>
      <c r="H225" s="248">
        <v>22</v>
      </c>
      <c r="I225" s="85"/>
      <c r="J225" s="249">
        <f>ROUND(I225*H225,2)</f>
        <v>0</v>
      </c>
      <c r="K225" s="246" t="s">
        <v>229</v>
      </c>
      <c r="L225" s="108"/>
      <c r="M225" s="250" t="s">
        <v>1</v>
      </c>
      <c r="N225" s="251" t="s">
        <v>45</v>
      </c>
      <c r="O225" s="252">
        <v>0.35</v>
      </c>
      <c r="P225" s="252">
        <f>O225*H225</f>
        <v>7.6999999999999993</v>
      </c>
      <c r="Q225" s="252">
        <v>4.0000000000000003E-5</v>
      </c>
      <c r="R225" s="252">
        <f>Q225*H225</f>
        <v>8.8000000000000003E-4</v>
      </c>
      <c r="S225" s="252">
        <v>0</v>
      </c>
      <c r="T225" s="253">
        <f>S225*H225</f>
        <v>0</v>
      </c>
      <c r="U225" s="107"/>
      <c r="V225" s="107"/>
      <c r="W225" s="107"/>
      <c r="X225" s="107"/>
      <c r="Y225" s="107"/>
      <c r="Z225" s="107"/>
      <c r="AA225" s="107"/>
      <c r="AB225" s="107"/>
      <c r="AC225" s="107"/>
      <c r="AD225" s="107"/>
      <c r="AE225" s="107"/>
      <c r="AR225" s="254" t="s">
        <v>123</v>
      </c>
      <c r="AT225" s="254" t="s">
        <v>120</v>
      </c>
      <c r="AU225" s="254" t="s">
        <v>18</v>
      </c>
      <c r="AY225" s="89" t="s">
        <v>118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89" t="s">
        <v>85</v>
      </c>
      <c r="BK225" s="255">
        <f>ROUND(I225*H225,2)</f>
        <v>0</v>
      </c>
      <c r="BL225" s="89" t="s">
        <v>123</v>
      </c>
      <c r="BM225" s="254" t="s">
        <v>709</v>
      </c>
    </row>
    <row r="226" spans="1:65" s="112" customFormat="1" ht="19.5" x14ac:dyDescent="0.2">
      <c r="A226" s="107"/>
      <c r="B226" s="108"/>
      <c r="C226" s="107"/>
      <c r="D226" s="262" t="s">
        <v>139</v>
      </c>
      <c r="E226" s="107"/>
      <c r="F226" s="269" t="s">
        <v>710</v>
      </c>
      <c r="G226" s="107"/>
      <c r="H226" s="107"/>
      <c r="I226" s="176"/>
      <c r="J226" s="107"/>
      <c r="K226" s="107"/>
      <c r="L226" s="108"/>
      <c r="M226" s="258"/>
      <c r="N226" s="259"/>
      <c r="O226" s="138"/>
      <c r="P226" s="138"/>
      <c r="Q226" s="138"/>
      <c r="R226" s="138"/>
      <c r="S226" s="138"/>
      <c r="T226" s="139"/>
      <c r="U226" s="107"/>
      <c r="V226" s="107"/>
      <c r="W226" s="107"/>
      <c r="X226" s="107"/>
      <c r="Y226" s="107"/>
      <c r="Z226" s="107"/>
      <c r="AA226" s="107"/>
      <c r="AB226" s="107"/>
      <c r="AC226" s="107"/>
      <c r="AD226" s="107"/>
      <c r="AE226" s="107"/>
      <c r="AT226" s="89" t="s">
        <v>139</v>
      </c>
      <c r="AU226" s="89" t="s">
        <v>18</v>
      </c>
    </row>
    <row r="227" spans="1:65" s="260" customFormat="1" x14ac:dyDescent="0.2">
      <c r="B227" s="261"/>
      <c r="D227" s="262" t="s">
        <v>125</v>
      </c>
      <c r="E227" s="263" t="s">
        <v>1</v>
      </c>
      <c r="F227" s="264" t="s">
        <v>711</v>
      </c>
      <c r="H227" s="265">
        <v>22</v>
      </c>
      <c r="I227" s="179"/>
      <c r="L227" s="261"/>
      <c r="M227" s="266"/>
      <c r="N227" s="267"/>
      <c r="O227" s="267"/>
      <c r="P227" s="267"/>
      <c r="Q227" s="267"/>
      <c r="R227" s="267"/>
      <c r="S227" s="267"/>
      <c r="T227" s="268"/>
      <c r="AT227" s="263" t="s">
        <v>125</v>
      </c>
      <c r="AU227" s="263" t="s">
        <v>18</v>
      </c>
      <c r="AV227" s="260" t="s">
        <v>18</v>
      </c>
      <c r="AW227" s="260" t="s">
        <v>35</v>
      </c>
      <c r="AX227" s="260" t="s">
        <v>85</v>
      </c>
      <c r="AY227" s="263" t="s">
        <v>118</v>
      </c>
    </row>
    <row r="228" spans="1:65" s="112" customFormat="1" ht="16.5" customHeight="1" x14ac:dyDescent="0.2">
      <c r="A228" s="107"/>
      <c r="B228" s="108"/>
      <c r="C228" s="278" t="s">
        <v>190</v>
      </c>
      <c r="D228" s="278" t="s">
        <v>157</v>
      </c>
      <c r="E228" s="279" t="s">
        <v>712</v>
      </c>
      <c r="F228" s="280" t="s">
        <v>713</v>
      </c>
      <c r="G228" s="281" t="s">
        <v>127</v>
      </c>
      <c r="H228" s="282">
        <v>13.195</v>
      </c>
      <c r="I228" s="86"/>
      <c r="J228" s="283">
        <f>ROUND(I228*H228,2)</f>
        <v>0</v>
      </c>
      <c r="K228" s="280" t="s">
        <v>122</v>
      </c>
      <c r="L228" s="284"/>
      <c r="M228" s="285" t="s">
        <v>1</v>
      </c>
      <c r="N228" s="286" t="s">
        <v>45</v>
      </c>
      <c r="O228" s="252">
        <v>0</v>
      </c>
      <c r="P228" s="252">
        <f>O228*H228</f>
        <v>0</v>
      </c>
      <c r="Q228" s="252">
        <v>3.6999999999999998E-2</v>
      </c>
      <c r="R228" s="252">
        <f>Q228*H228</f>
        <v>0.48821500000000001</v>
      </c>
      <c r="S228" s="252">
        <v>0</v>
      </c>
      <c r="T228" s="253">
        <f>S228*H228</f>
        <v>0</v>
      </c>
      <c r="U228" s="107"/>
      <c r="V228" s="107"/>
      <c r="W228" s="107"/>
      <c r="X228" s="107"/>
      <c r="Y228" s="107"/>
      <c r="Z228" s="107"/>
      <c r="AA228" s="107"/>
      <c r="AB228" s="107"/>
      <c r="AC228" s="107"/>
      <c r="AD228" s="107"/>
      <c r="AE228" s="107"/>
      <c r="AR228" s="254" t="s">
        <v>141</v>
      </c>
      <c r="AT228" s="254" t="s">
        <v>157</v>
      </c>
      <c r="AU228" s="254" t="s">
        <v>18</v>
      </c>
      <c r="AY228" s="89" t="s">
        <v>118</v>
      </c>
      <c r="BE228" s="255">
        <f>IF(N228="základní",J228,0)</f>
        <v>0</v>
      </c>
      <c r="BF228" s="255">
        <f>IF(N228="snížená",J228,0)</f>
        <v>0</v>
      </c>
      <c r="BG228" s="255">
        <f>IF(N228="zákl. přenesená",J228,0)</f>
        <v>0</v>
      </c>
      <c r="BH228" s="255">
        <f>IF(N228="sníž. přenesená",J228,0)</f>
        <v>0</v>
      </c>
      <c r="BI228" s="255">
        <f>IF(N228="nulová",J228,0)</f>
        <v>0</v>
      </c>
      <c r="BJ228" s="89" t="s">
        <v>85</v>
      </c>
      <c r="BK228" s="255">
        <f>ROUND(I228*H228,2)</f>
        <v>0</v>
      </c>
      <c r="BL228" s="89" t="s">
        <v>123</v>
      </c>
      <c r="BM228" s="254" t="s">
        <v>714</v>
      </c>
    </row>
    <row r="229" spans="1:65" s="260" customFormat="1" x14ac:dyDescent="0.2">
      <c r="B229" s="261"/>
      <c r="D229" s="262" t="s">
        <v>125</v>
      </c>
      <c r="E229" s="263" t="s">
        <v>1</v>
      </c>
      <c r="F229" s="264" t="s">
        <v>715</v>
      </c>
      <c r="H229" s="265">
        <v>13.195</v>
      </c>
      <c r="I229" s="179"/>
      <c r="L229" s="261"/>
      <c r="M229" s="266"/>
      <c r="N229" s="267"/>
      <c r="O229" s="267"/>
      <c r="P229" s="267"/>
      <c r="Q229" s="267"/>
      <c r="R229" s="267"/>
      <c r="S229" s="267"/>
      <c r="T229" s="268"/>
      <c r="AT229" s="263" t="s">
        <v>125</v>
      </c>
      <c r="AU229" s="263" t="s">
        <v>18</v>
      </c>
      <c r="AV229" s="260" t="s">
        <v>18</v>
      </c>
      <c r="AW229" s="260" t="s">
        <v>35</v>
      </c>
      <c r="AX229" s="260" t="s">
        <v>85</v>
      </c>
      <c r="AY229" s="263" t="s">
        <v>118</v>
      </c>
    </row>
    <row r="230" spans="1:65" s="112" customFormat="1" ht="16.5" customHeight="1" x14ac:dyDescent="0.2">
      <c r="A230" s="107"/>
      <c r="B230" s="108"/>
      <c r="C230" s="278" t="s">
        <v>191</v>
      </c>
      <c r="D230" s="278" t="s">
        <v>157</v>
      </c>
      <c r="E230" s="279" t="s">
        <v>716</v>
      </c>
      <c r="F230" s="280" t="s">
        <v>717</v>
      </c>
      <c r="G230" s="281" t="s">
        <v>127</v>
      </c>
      <c r="H230" s="282">
        <v>9.1349999999999998</v>
      </c>
      <c r="I230" s="86"/>
      <c r="J230" s="283">
        <f>ROUND(I230*H230,2)</f>
        <v>0</v>
      </c>
      <c r="K230" s="280" t="s">
        <v>122</v>
      </c>
      <c r="L230" s="284"/>
      <c r="M230" s="285" t="s">
        <v>1</v>
      </c>
      <c r="N230" s="286" t="s">
        <v>45</v>
      </c>
      <c r="O230" s="252">
        <v>0</v>
      </c>
      <c r="P230" s="252">
        <f>O230*H230</f>
        <v>0</v>
      </c>
      <c r="Q230" s="252">
        <v>3.6999999999999998E-2</v>
      </c>
      <c r="R230" s="252">
        <f>Q230*H230</f>
        <v>0.33799499999999999</v>
      </c>
      <c r="S230" s="252">
        <v>0</v>
      </c>
      <c r="T230" s="253">
        <f>S230*H230</f>
        <v>0</v>
      </c>
      <c r="U230" s="107"/>
      <c r="V230" s="107"/>
      <c r="W230" s="107"/>
      <c r="X230" s="107"/>
      <c r="Y230" s="107"/>
      <c r="Z230" s="107"/>
      <c r="AA230" s="107"/>
      <c r="AB230" s="107"/>
      <c r="AC230" s="107"/>
      <c r="AD230" s="107"/>
      <c r="AE230" s="107"/>
      <c r="AR230" s="254" t="s">
        <v>141</v>
      </c>
      <c r="AT230" s="254" t="s">
        <v>157</v>
      </c>
      <c r="AU230" s="254" t="s">
        <v>18</v>
      </c>
      <c r="AY230" s="89" t="s">
        <v>118</v>
      </c>
      <c r="BE230" s="255">
        <f>IF(N230="základní",J230,0)</f>
        <v>0</v>
      </c>
      <c r="BF230" s="255">
        <f>IF(N230="snížená",J230,0)</f>
        <v>0</v>
      </c>
      <c r="BG230" s="255">
        <f>IF(N230="zákl. přenesená",J230,0)</f>
        <v>0</v>
      </c>
      <c r="BH230" s="255">
        <f>IF(N230="sníž. přenesená",J230,0)</f>
        <v>0</v>
      </c>
      <c r="BI230" s="255">
        <f>IF(N230="nulová",J230,0)</f>
        <v>0</v>
      </c>
      <c r="BJ230" s="89" t="s">
        <v>85</v>
      </c>
      <c r="BK230" s="255">
        <f>ROUND(I230*H230,2)</f>
        <v>0</v>
      </c>
      <c r="BL230" s="89" t="s">
        <v>123</v>
      </c>
      <c r="BM230" s="254" t="s">
        <v>718</v>
      </c>
    </row>
    <row r="231" spans="1:65" s="260" customFormat="1" x14ac:dyDescent="0.2">
      <c r="B231" s="261"/>
      <c r="D231" s="262" t="s">
        <v>125</v>
      </c>
      <c r="E231" s="263" t="s">
        <v>1</v>
      </c>
      <c r="F231" s="264" t="s">
        <v>719</v>
      </c>
      <c r="H231" s="265">
        <v>9.1349999999999998</v>
      </c>
      <c r="I231" s="179"/>
      <c r="L231" s="261"/>
      <c r="M231" s="266"/>
      <c r="N231" s="267"/>
      <c r="O231" s="267"/>
      <c r="P231" s="267"/>
      <c r="Q231" s="267"/>
      <c r="R231" s="267"/>
      <c r="S231" s="267"/>
      <c r="T231" s="268"/>
      <c r="AT231" s="263" t="s">
        <v>125</v>
      </c>
      <c r="AU231" s="263" t="s">
        <v>18</v>
      </c>
      <c r="AV231" s="260" t="s">
        <v>18</v>
      </c>
      <c r="AW231" s="260" t="s">
        <v>35</v>
      </c>
      <c r="AX231" s="260" t="s">
        <v>85</v>
      </c>
      <c r="AY231" s="263" t="s">
        <v>118</v>
      </c>
    </row>
    <row r="232" spans="1:65" s="112" customFormat="1" ht="24.2" customHeight="1" x14ac:dyDescent="0.2">
      <c r="A232" s="107"/>
      <c r="B232" s="108"/>
      <c r="C232" s="244" t="s">
        <v>192</v>
      </c>
      <c r="D232" s="244" t="s">
        <v>120</v>
      </c>
      <c r="E232" s="245" t="s">
        <v>720</v>
      </c>
      <c r="F232" s="290" t="s">
        <v>721</v>
      </c>
      <c r="G232" s="247" t="s">
        <v>127</v>
      </c>
      <c r="H232" s="248">
        <v>13</v>
      </c>
      <c r="I232" s="85"/>
      <c r="J232" s="249">
        <f>ROUND(I232*H232,2)</f>
        <v>0</v>
      </c>
      <c r="K232" s="246" t="s">
        <v>229</v>
      </c>
      <c r="L232" s="108"/>
      <c r="M232" s="250" t="s">
        <v>1</v>
      </c>
      <c r="N232" s="251" t="s">
        <v>45</v>
      </c>
      <c r="O232" s="252">
        <v>0.42</v>
      </c>
      <c r="P232" s="252">
        <f>O232*H232</f>
        <v>5.46</v>
      </c>
      <c r="Q232" s="252">
        <v>5.0000000000000002E-5</v>
      </c>
      <c r="R232" s="252">
        <f>Q232*H232</f>
        <v>6.5000000000000008E-4</v>
      </c>
      <c r="S232" s="252">
        <v>0</v>
      </c>
      <c r="T232" s="253">
        <f>S232*H232</f>
        <v>0</v>
      </c>
      <c r="U232" s="107"/>
      <c r="V232" s="107"/>
      <c r="W232" s="107"/>
      <c r="X232" s="107"/>
      <c r="Y232" s="107"/>
      <c r="Z232" s="107"/>
      <c r="AA232" s="107"/>
      <c r="AB232" s="107"/>
      <c r="AC232" s="107"/>
      <c r="AD232" s="107"/>
      <c r="AE232" s="107"/>
      <c r="AR232" s="254" t="s">
        <v>123</v>
      </c>
      <c r="AT232" s="254" t="s">
        <v>120</v>
      </c>
      <c r="AU232" s="254" t="s">
        <v>18</v>
      </c>
      <c r="AY232" s="89" t="s">
        <v>118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89" t="s">
        <v>85</v>
      </c>
      <c r="BK232" s="255">
        <f>ROUND(I232*H232,2)</f>
        <v>0</v>
      </c>
      <c r="BL232" s="89" t="s">
        <v>123</v>
      </c>
      <c r="BM232" s="254" t="s">
        <v>722</v>
      </c>
    </row>
    <row r="233" spans="1:65" s="260" customFormat="1" x14ac:dyDescent="0.2">
      <c r="B233" s="261"/>
      <c r="D233" s="262" t="s">
        <v>125</v>
      </c>
      <c r="E233" s="263" t="s">
        <v>1</v>
      </c>
      <c r="F233" s="298" t="s">
        <v>723</v>
      </c>
      <c r="H233" s="265">
        <v>13</v>
      </c>
      <c r="I233" s="179"/>
      <c r="L233" s="261"/>
      <c r="M233" s="266"/>
      <c r="N233" s="267"/>
      <c r="O233" s="267"/>
      <c r="P233" s="267"/>
      <c r="Q233" s="267"/>
      <c r="R233" s="267"/>
      <c r="S233" s="267"/>
      <c r="T233" s="268"/>
      <c r="AT233" s="263" t="s">
        <v>125</v>
      </c>
      <c r="AU233" s="263" t="s">
        <v>18</v>
      </c>
      <c r="AV233" s="260" t="s">
        <v>18</v>
      </c>
      <c r="AW233" s="260" t="s">
        <v>35</v>
      </c>
      <c r="AX233" s="260" t="s">
        <v>85</v>
      </c>
      <c r="AY233" s="263" t="s">
        <v>118</v>
      </c>
    </row>
    <row r="234" spans="1:65" s="112" customFormat="1" ht="16.5" customHeight="1" x14ac:dyDescent="0.2">
      <c r="A234" s="107"/>
      <c r="B234" s="108"/>
      <c r="C234" s="278" t="s">
        <v>195</v>
      </c>
      <c r="D234" s="278" t="s">
        <v>157</v>
      </c>
      <c r="E234" s="279" t="s">
        <v>724</v>
      </c>
      <c r="F234" s="299" t="s">
        <v>725</v>
      </c>
      <c r="G234" s="281" t="s">
        <v>127</v>
      </c>
      <c r="H234" s="282">
        <v>11.977</v>
      </c>
      <c r="I234" s="86"/>
      <c r="J234" s="283">
        <f>ROUND(I234*H234,2)</f>
        <v>0</v>
      </c>
      <c r="K234" s="280" t="s">
        <v>122</v>
      </c>
      <c r="L234" s="284"/>
      <c r="M234" s="285" t="s">
        <v>1</v>
      </c>
      <c r="N234" s="286" t="s">
        <v>45</v>
      </c>
      <c r="O234" s="252">
        <v>0</v>
      </c>
      <c r="P234" s="252">
        <f>O234*H234</f>
        <v>0</v>
      </c>
      <c r="Q234" s="252">
        <v>7.4999999999999997E-2</v>
      </c>
      <c r="R234" s="252">
        <f>Q234*H234</f>
        <v>0.89827500000000005</v>
      </c>
      <c r="S234" s="252">
        <v>0</v>
      </c>
      <c r="T234" s="253">
        <f>S234*H234</f>
        <v>0</v>
      </c>
      <c r="U234" s="107"/>
      <c r="V234" s="107"/>
      <c r="W234" s="107"/>
      <c r="X234" s="107"/>
      <c r="Y234" s="107"/>
      <c r="Z234" s="107"/>
      <c r="AA234" s="107"/>
      <c r="AB234" s="107"/>
      <c r="AC234" s="107"/>
      <c r="AD234" s="107"/>
      <c r="AE234" s="107"/>
      <c r="AR234" s="254" t="s">
        <v>141</v>
      </c>
      <c r="AT234" s="254" t="s">
        <v>157</v>
      </c>
      <c r="AU234" s="254" t="s">
        <v>18</v>
      </c>
      <c r="AY234" s="89" t="s">
        <v>118</v>
      </c>
      <c r="BE234" s="255">
        <f>IF(N234="základní",J234,0)</f>
        <v>0</v>
      </c>
      <c r="BF234" s="255">
        <f>IF(N234="snížená",J234,0)</f>
        <v>0</v>
      </c>
      <c r="BG234" s="255">
        <f>IF(N234="zákl. přenesená",J234,0)</f>
        <v>0</v>
      </c>
      <c r="BH234" s="255">
        <f>IF(N234="sníž. přenesená",J234,0)</f>
        <v>0</v>
      </c>
      <c r="BI234" s="255">
        <f>IF(N234="nulová",J234,0)</f>
        <v>0</v>
      </c>
      <c r="BJ234" s="89" t="s">
        <v>85</v>
      </c>
      <c r="BK234" s="255">
        <f>ROUND(I234*H234,2)</f>
        <v>0</v>
      </c>
      <c r="BL234" s="89" t="s">
        <v>123</v>
      </c>
      <c r="BM234" s="254" t="s">
        <v>726</v>
      </c>
    </row>
    <row r="235" spans="1:65" s="260" customFormat="1" x14ac:dyDescent="0.2">
      <c r="B235" s="261"/>
      <c r="D235" s="262" t="s">
        <v>125</v>
      </c>
      <c r="E235" s="263" t="s">
        <v>1</v>
      </c>
      <c r="F235" s="298" t="s">
        <v>727</v>
      </c>
      <c r="H235" s="265">
        <v>11.977</v>
      </c>
      <c r="I235" s="179"/>
      <c r="L235" s="261"/>
      <c r="M235" s="266"/>
      <c r="N235" s="267"/>
      <c r="O235" s="267"/>
      <c r="P235" s="267"/>
      <c r="Q235" s="267"/>
      <c r="R235" s="267"/>
      <c r="S235" s="267"/>
      <c r="T235" s="268"/>
      <c r="AT235" s="263" t="s">
        <v>125</v>
      </c>
      <c r="AU235" s="263" t="s">
        <v>18</v>
      </c>
      <c r="AV235" s="260" t="s">
        <v>18</v>
      </c>
      <c r="AW235" s="260" t="s">
        <v>35</v>
      </c>
      <c r="AX235" s="260" t="s">
        <v>85</v>
      </c>
      <c r="AY235" s="263" t="s">
        <v>118</v>
      </c>
    </row>
    <row r="236" spans="1:65" s="112" customFormat="1" ht="21.75" customHeight="1" x14ac:dyDescent="0.2">
      <c r="A236" s="107"/>
      <c r="B236" s="108"/>
      <c r="C236" s="278" t="s">
        <v>199</v>
      </c>
      <c r="D236" s="278" t="s">
        <v>157</v>
      </c>
      <c r="E236" s="279" t="s">
        <v>728</v>
      </c>
      <c r="F236" s="299" t="s">
        <v>729</v>
      </c>
      <c r="G236" s="281" t="s">
        <v>189</v>
      </c>
      <c r="H236" s="282">
        <v>1.0149999999999999</v>
      </c>
      <c r="I236" s="86"/>
      <c r="J236" s="283">
        <f>ROUND(I236*H236,2)</f>
        <v>0</v>
      </c>
      <c r="K236" s="280" t="s">
        <v>122</v>
      </c>
      <c r="L236" s="284"/>
      <c r="M236" s="285" t="s">
        <v>1</v>
      </c>
      <c r="N236" s="286" t="s">
        <v>45</v>
      </c>
      <c r="O236" s="252">
        <v>0</v>
      </c>
      <c r="P236" s="252">
        <f>O236*H236</f>
        <v>0</v>
      </c>
      <c r="Q236" s="252">
        <v>3.4000000000000002E-2</v>
      </c>
      <c r="R236" s="252">
        <f>Q236*H236</f>
        <v>3.4509999999999999E-2</v>
      </c>
      <c r="S236" s="252">
        <v>0</v>
      </c>
      <c r="T236" s="253">
        <f>S236*H236</f>
        <v>0</v>
      </c>
      <c r="U236" s="107"/>
      <c r="V236" s="107"/>
      <c r="W236" s="107"/>
      <c r="X236" s="107"/>
      <c r="Y236" s="107"/>
      <c r="Z236" s="107"/>
      <c r="AA236" s="107"/>
      <c r="AB236" s="107"/>
      <c r="AC236" s="107"/>
      <c r="AD236" s="107"/>
      <c r="AE236" s="107"/>
      <c r="AR236" s="254" t="s">
        <v>141</v>
      </c>
      <c r="AT236" s="254" t="s">
        <v>157</v>
      </c>
      <c r="AU236" s="254" t="s">
        <v>18</v>
      </c>
      <c r="AY236" s="89" t="s">
        <v>118</v>
      </c>
      <c r="BE236" s="255">
        <f>IF(N236="základní",J236,0)</f>
        <v>0</v>
      </c>
      <c r="BF236" s="255">
        <f>IF(N236="snížená",J236,0)</f>
        <v>0</v>
      </c>
      <c r="BG236" s="255">
        <f>IF(N236="zákl. přenesená",J236,0)</f>
        <v>0</v>
      </c>
      <c r="BH236" s="255">
        <f>IF(N236="sníž. přenesená",J236,0)</f>
        <v>0</v>
      </c>
      <c r="BI236" s="255">
        <f>IF(N236="nulová",J236,0)</f>
        <v>0</v>
      </c>
      <c r="BJ236" s="89" t="s">
        <v>85</v>
      </c>
      <c r="BK236" s="255">
        <f>ROUND(I236*H236,2)</f>
        <v>0</v>
      </c>
      <c r="BL236" s="89" t="s">
        <v>123</v>
      </c>
      <c r="BM236" s="254" t="s">
        <v>730</v>
      </c>
    </row>
    <row r="237" spans="1:65" s="260" customFormat="1" x14ac:dyDescent="0.2">
      <c r="B237" s="261"/>
      <c r="D237" s="262" t="s">
        <v>125</v>
      </c>
      <c r="E237" s="263" t="s">
        <v>1</v>
      </c>
      <c r="F237" s="298" t="s">
        <v>731</v>
      </c>
      <c r="H237" s="265">
        <v>1.0149999999999999</v>
      </c>
      <c r="I237" s="179"/>
      <c r="L237" s="261"/>
      <c r="M237" s="266"/>
      <c r="N237" s="267"/>
      <c r="O237" s="267"/>
      <c r="P237" s="267"/>
      <c r="Q237" s="267"/>
      <c r="R237" s="267"/>
      <c r="S237" s="267"/>
      <c r="T237" s="268"/>
      <c r="AT237" s="263" t="s">
        <v>125</v>
      </c>
      <c r="AU237" s="263" t="s">
        <v>18</v>
      </c>
      <c r="AV237" s="260" t="s">
        <v>18</v>
      </c>
      <c r="AW237" s="260" t="s">
        <v>35</v>
      </c>
      <c r="AX237" s="260" t="s">
        <v>85</v>
      </c>
      <c r="AY237" s="263" t="s">
        <v>118</v>
      </c>
    </row>
    <row r="238" spans="1:65" s="112" customFormat="1" ht="16.5" customHeight="1" x14ac:dyDescent="0.2">
      <c r="A238" s="107"/>
      <c r="B238" s="108"/>
      <c r="C238" s="278" t="s">
        <v>200</v>
      </c>
      <c r="D238" s="278" t="s">
        <v>157</v>
      </c>
      <c r="E238" s="279" t="s">
        <v>732</v>
      </c>
      <c r="F238" s="299" t="s">
        <v>733</v>
      </c>
      <c r="G238" s="281" t="s">
        <v>189</v>
      </c>
      <c r="H238" s="282">
        <v>1.0149999999999999</v>
      </c>
      <c r="I238" s="86"/>
      <c r="J238" s="283">
        <f>ROUND(I238*H238,2)</f>
        <v>0</v>
      </c>
      <c r="K238" s="280" t="s">
        <v>122</v>
      </c>
      <c r="L238" s="284"/>
      <c r="M238" s="285" t="s">
        <v>1</v>
      </c>
      <c r="N238" s="286" t="s">
        <v>45</v>
      </c>
      <c r="O238" s="252">
        <v>0</v>
      </c>
      <c r="P238" s="252">
        <f>O238*H238</f>
        <v>0</v>
      </c>
      <c r="Q238" s="252">
        <v>4.1000000000000002E-2</v>
      </c>
      <c r="R238" s="252">
        <f>Q238*H238</f>
        <v>4.1614999999999999E-2</v>
      </c>
      <c r="S238" s="252">
        <v>0</v>
      </c>
      <c r="T238" s="253">
        <f>S238*H238</f>
        <v>0</v>
      </c>
      <c r="U238" s="107"/>
      <c r="V238" s="107"/>
      <c r="W238" s="107"/>
      <c r="X238" s="107"/>
      <c r="Y238" s="107"/>
      <c r="Z238" s="107"/>
      <c r="AA238" s="107"/>
      <c r="AB238" s="107"/>
      <c r="AC238" s="107"/>
      <c r="AD238" s="107"/>
      <c r="AE238" s="107"/>
      <c r="AR238" s="254" t="s">
        <v>141</v>
      </c>
      <c r="AT238" s="254" t="s">
        <v>157</v>
      </c>
      <c r="AU238" s="254" t="s">
        <v>18</v>
      </c>
      <c r="AY238" s="89" t="s">
        <v>118</v>
      </c>
      <c r="BE238" s="255">
        <f>IF(N238="základní",J238,0)</f>
        <v>0</v>
      </c>
      <c r="BF238" s="255">
        <f>IF(N238="snížená",J238,0)</f>
        <v>0</v>
      </c>
      <c r="BG238" s="255">
        <f>IF(N238="zákl. přenesená",J238,0)</f>
        <v>0</v>
      </c>
      <c r="BH238" s="255">
        <f>IF(N238="sníž. přenesená",J238,0)</f>
        <v>0</v>
      </c>
      <c r="BI238" s="255">
        <f>IF(N238="nulová",J238,0)</f>
        <v>0</v>
      </c>
      <c r="BJ238" s="89" t="s">
        <v>85</v>
      </c>
      <c r="BK238" s="255">
        <f>ROUND(I238*H238,2)</f>
        <v>0</v>
      </c>
      <c r="BL238" s="89" t="s">
        <v>123</v>
      </c>
      <c r="BM238" s="254" t="s">
        <v>734</v>
      </c>
    </row>
    <row r="239" spans="1:65" s="260" customFormat="1" x14ac:dyDescent="0.2">
      <c r="B239" s="261"/>
      <c r="D239" s="262" t="s">
        <v>125</v>
      </c>
      <c r="E239" s="263" t="s">
        <v>1</v>
      </c>
      <c r="F239" s="298" t="s">
        <v>731</v>
      </c>
      <c r="H239" s="265">
        <v>1.0149999999999999</v>
      </c>
      <c r="I239" s="179"/>
      <c r="L239" s="261"/>
      <c r="M239" s="266"/>
      <c r="N239" s="267"/>
      <c r="O239" s="267"/>
      <c r="P239" s="267"/>
      <c r="Q239" s="267"/>
      <c r="R239" s="267"/>
      <c r="S239" s="267"/>
      <c r="T239" s="268"/>
      <c r="AT239" s="263" t="s">
        <v>125</v>
      </c>
      <c r="AU239" s="263" t="s">
        <v>18</v>
      </c>
      <c r="AV239" s="260" t="s">
        <v>18</v>
      </c>
      <c r="AW239" s="260" t="s">
        <v>35</v>
      </c>
      <c r="AX239" s="260" t="s">
        <v>85</v>
      </c>
      <c r="AY239" s="263" t="s">
        <v>118</v>
      </c>
    </row>
    <row r="240" spans="1:65" s="112" customFormat="1" ht="24.2" customHeight="1" x14ac:dyDescent="0.2">
      <c r="A240" s="107"/>
      <c r="B240" s="108"/>
      <c r="C240" s="244" t="s">
        <v>352</v>
      </c>
      <c r="D240" s="244" t="s">
        <v>120</v>
      </c>
      <c r="E240" s="245" t="s">
        <v>735</v>
      </c>
      <c r="F240" s="290" t="s">
        <v>736</v>
      </c>
      <c r="G240" s="247" t="s">
        <v>127</v>
      </c>
      <c r="H240" s="248">
        <v>208.7</v>
      </c>
      <c r="I240" s="85"/>
      <c r="J240" s="249">
        <f>ROUND(I240*H240,2)</f>
        <v>0</v>
      </c>
      <c r="K240" s="246" t="s">
        <v>229</v>
      </c>
      <c r="L240" s="108"/>
      <c r="M240" s="250" t="s">
        <v>1</v>
      </c>
      <c r="N240" s="251" t="s">
        <v>45</v>
      </c>
      <c r="O240" s="252">
        <v>0.84</v>
      </c>
      <c r="P240" s="252">
        <f>O240*H240</f>
        <v>175.30799999999999</v>
      </c>
      <c r="Q240" s="252">
        <v>1.3999999999999999E-4</v>
      </c>
      <c r="R240" s="252">
        <f>Q240*H240</f>
        <v>2.9217999999999997E-2</v>
      </c>
      <c r="S240" s="252">
        <v>0</v>
      </c>
      <c r="T240" s="253">
        <f>S240*H240</f>
        <v>0</v>
      </c>
      <c r="U240" s="107"/>
      <c r="V240" s="107"/>
      <c r="W240" s="107"/>
      <c r="X240" s="107"/>
      <c r="Y240" s="107"/>
      <c r="Z240" s="107"/>
      <c r="AA240" s="107"/>
      <c r="AB240" s="107"/>
      <c r="AC240" s="107"/>
      <c r="AD240" s="107"/>
      <c r="AE240" s="107"/>
      <c r="AR240" s="254" t="s">
        <v>123</v>
      </c>
      <c r="AT240" s="254" t="s">
        <v>120</v>
      </c>
      <c r="AU240" s="254" t="s">
        <v>18</v>
      </c>
      <c r="AY240" s="89" t="s">
        <v>118</v>
      </c>
      <c r="BE240" s="255">
        <f>IF(N240="základní",J240,0)</f>
        <v>0</v>
      </c>
      <c r="BF240" s="255">
        <f>IF(N240="snížená",J240,0)</f>
        <v>0</v>
      </c>
      <c r="BG240" s="255">
        <f>IF(N240="zákl. přenesená",J240,0)</f>
        <v>0</v>
      </c>
      <c r="BH240" s="255">
        <f>IF(N240="sníž. přenesená",J240,0)</f>
        <v>0</v>
      </c>
      <c r="BI240" s="255">
        <f>IF(N240="nulová",J240,0)</f>
        <v>0</v>
      </c>
      <c r="BJ240" s="89" t="s">
        <v>85</v>
      </c>
      <c r="BK240" s="255">
        <f>ROUND(I240*H240,2)</f>
        <v>0</v>
      </c>
      <c r="BL240" s="89" t="s">
        <v>123</v>
      </c>
      <c r="BM240" s="254" t="s">
        <v>737</v>
      </c>
    </row>
    <row r="241" spans="1:65" s="260" customFormat="1" x14ac:dyDescent="0.2">
      <c r="B241" s="261"/>
      <c r="D241" s="262" t="s">
        <v>125</v>
      </c>
      <c r="E241" s="263" t="s">
        <v>1</v>
      </c>
      <c r="F241" s="298" t="s">
        <v>738</v>
      </c>
      <c r="H241" s="265">
        <v>208.7</v>
      </c>
      <c r="I241" s="179"/>
      <c r="L241" s="261"/>
      <c r="M241" s="266"/>
      <c r="N241" s="267"/>
      <c r="O241" s="267"/>
      <c r="P241" s="267"/>
      <c r="Q241" s="267"/>
      <c r="R241" s="267"/>
      <c r="S241" s="267"/>
      <c r="T241" s="268"/>
      <c r="AT241" s="263" t="s">
        <v>125</v>
      </c>
      <c r="AU241" s="263" t="s">
        <v>18</v>
      </c>
      <c r="AV241" s="260" t="s">
        <v>18</v>
      </c>
      <c r="AW241" s="260" t="s">
        <v>35</v>
      </c>
      <c r="AX241" s="260" t="s">
        <v>85</v>
      </c>
      <c r="AY241" s="263" t="s">
        <v>118</v>
      </c>
    </row>
    <row r="242" spans="1:65" s="112" customFormat="1" ht="16.5" customHeight="1" x14ac:dyDescent="0.2">
      <c r="A242" s="107"/>
      <c r="B242" s="108"/>
      <c r="C242" s="278" t="s">
        <v>357</v>
      </c>
      <c r="D242" s="278" t="s">
        <v>157</v>
      </c>
      <c r="E242" s="279" t="s">
        <v>739</v>
      </c>
      <c r="F242" s="299" t="s">
        <v>740</v>
      </c>
      <c r="G242" s="281" t="s">
        <v>127</v>
      </c>
      <c r="H242" s="282">
        <v>203.40600000000001</v>
      </c>
      <c r="I242" s="86"/>
      <c r="J242" s="283">
        <f>ROUND(I242*H242,2)</f>
        <v>0</v>
      </c>
      <c r="K242" s="280" t="s">
        <v>122</v>
      </c>
      <c r="L242" s="284"/>
      <c r="M242" s="285" t="s">
        <v>1</v>
      </c>
      <c r="N242" s="286" t="s">
        <v>45</v>
      </c>
      <c r="O242" s="252">
        <v>0</v>
      </c>
      <c r="P242" s="252">
        <f>O242*H242</f>
        <v>0</v>
      </c>
      <c r="Q242" s="252">
        <v>0.23</v>
      </c>
      <c r="R242" s="252">
        <f>Q242*H242</f>
        <v>46.783380000000001</v>
      </c>
      <c r="S242" s="252">
        <v>0</v>
      </c>
      <c r="T242" s="253">
        <f>S242*H242</f>
        <v>0</v>
      </c>
      <c r="U242" s="107"/>
      <c r="V242" s="107"/>
      <c r="W242" s="107"/>
      <c r="X242" s="107"/>
      <c r="Y242" s="107"/>
      <c r="Z242" s="107"/>
      <c r="AA242" s="107"/>
      <c r="AB242" s="107"/>
      <c r="AC242" s="107"/>
      <c r="AD242" s="107"/>
      <c r="AE242" s="107"/>
      <c r="AR242" s="254" t="s">
        <v>141</v>
      </c>
      <c r="AT242" s="254" t="s">
        <v>157</v>
      </c>
      <c r="AU242" s="254" t="s">
        <v>18</v>
      </c>
      <c r="AY242" s="89" t="s">
        <v>118</v>
      </c>
      <c r="BE242" s="255">
        <f>IF(N242="základní",J242,0)</f>
        <v>0</v>
      </c>
      <c r="BF242" s="255">
        <f>IF(N242="snížená",J242,0)</f>
        <v>0</v>
      </c>
      <c r="BG242" s="255">
        <f>IF(N242="zákl. přenesená",J242,0)</f>
        <v>0</v>
      </c>
      <c r="BH242" s="255">
        <f>IF(N242="sníž. přenesená",J242,0)</f>
        <v>0</v>
      </c>
      <c r="BI242" s="255">
        <f>IF(N242="nulová",J242,0)</f>
        <v>0</v>
      </c>
      <c r="BJ242" s="89" t="s">
        <v>85</v>
      </c>
      <c r="BK242" s="255">
        <f>ROUND(I242*H242,2)</f>
        <v>0</v>
      </c>
      <c r="BL242" s="89" t="s">
        <v>123</v>
      </c>
      <c r="BM242" s="254" t="s">
        <v>741</v>
      </c>
    </row>
    <row r="243" spans="1:65" s="260" customFormat="1" x14ac:dyDescent="0.2">
      <c r="B243" s="261"/>
      <c r="D243" s="262" t="s">
        <v>125</v>
      </c>
      <c r="E243" s="263" t="s">
        <v>1</v>
      </c>
      <c r="F243" s="298" t="s">
        <v>742</v>
      </c>
      <c r="H243" s="265">
        <v>203.40600000000001</v>
      </c>
      <c r="I243" s="179"/>
      <c r="L243" s="261"/>
      <c r="M243" s="266"/>
      <c r="N243" s="267"/>
      <c r="O243" s="267"/>
      <c r="P243" s="267"/>
      <c r="Q243" s="267"/>
      <c r="R243" s="267"/>
      <c r="S243" s="267"/>
      <c r="T243" s="268"/>
      <c r="AT243" s="263" t="s">
        <v>125</v>
      </c>
      <c r="AU243" s="263" t="s">
        <v>18</v>
      </c>
      <c r="AV243" s="260" t="s">
        <v>18</v>
      </c>
      <c r="AW243" s="260" t="s">
        <v>35</v>
      </c>
      <c r="AX243" s="260" t="s">
        <v>85</v>
      </c>
      <c r="AY243" s="263" t="s">
        <v>118</v>
      </c>
    </row>
    <row r="244" spans="1:65" s="112" customFormat="1" ht="16.5" customHeight="1" x14ac:dyDescent="0.2">
      <c r="A244" s="107"/>
      <c r="B244" s="108"/>
      <c r="C244" s="278" t="s">
        <v>361</v>
      </c>
      <c r="D244" s="278" t="s">
        <v>157</v>
      </c>
      <c r="E244" s="279" t="s">
        <v>743</v>
      </c>
      <c r="F244" s="299" t="s">
        <v>744</v>
      </c>
      <c r="G244" s="281" t="s">
        <v>189</v>
      </c>
      <c r="H244" s="282">
        <v>6.09</v>
      </c>
      <c r="I244" s="86"/>
      <c r="J244" s="283">
        <f>ROUND(I244*H244,2)</f>
        <v>0</v>
      </c>
      <c r="K244" s="280" t="s">
        <v>122</v>
      </c>
      <c r="L244" s="284"/>
      <c r="M244" s="285" t="s">
        <v>1</v>
      </c>
      <c r="N244" s="286" t="s">
        <v>45</v>
      </c>
      <c r="O244" s="252">
        <v>0</v>
      </c>
      <c r="P244" s="252">
        <f>O244*H244</f>
        <v>0</v>
      </c>
      <c r="Q244" s="252">
        <v>0.20799999999999999</v>
      </c>
      <c r="R244" s="252">
        <f>Q244*H244</f>
        <v>1.2667199999999998</v>
      </c>
      <c r="S244" s="252">
        <v>0</v>
      </c>
      <c r="T244" s="253">
        <f>S244*H244</f>
        <v>0</v>
      </c>
      <c r="U244" s="107"/>
      <c r="V244" s="107"/>
      <c r="W244" s="107"/>
      <c r="X244" s="107"/>
      <c r="Y244" s="107"/>
      <c r="Z244" s="107"/>
      <c r="AA244" s="107"/>
      <c r="AB244" s="107"/>
      <c r="AC244" s="107"/>
      <c r="AD244" s="107"/>
      <c r="AE244" s="107"/>
      <c r="AR244" s="254" t="s">
        <v>141</v>
      </c>
      <c r="AT244" s="254" t="s">
        <v>157</v>
      </c>
      <c r="AU244" s="254" t="s">
        <v>18</v>
      </c>
      <c r="AY244" s="89" t="s">
        <v>118</v>
      </c>
      <c r="BE244" s="255">
        <f>IF(N244="základní",J244,0)</f>
        <v>0</v>
      </c>
      <c r="BF244" s="255">
        <f>IF(N244="snížená",J244,0)</f>
        <v>0</v>
      </c>
      <c r="BG244" s="255">
        <f>IF(N244="zákl. přenesená",J244,0)</f>
        <v>0</v>
      </c>
      <c r="BH244" s="255">
        <f>IF(N244="sníž. přenesená",J244,0)</f>
        <v>0</v>
      </c>
      <c r="BI244" s="255">
        <f>IF(N244="nulová",J244,0)</f>
        <v>0</v>
      </c>
      <c r="BJ244" s="89" t="s">
        <v>85</v>
      </c>
      <c r="BK244" s="255">
        <f>ROUND(I244*H244,2)</f>
        <v>0</v>
      </c>
      <c r="BL244" s="89" t="s">
        <v>123</v>
      </c>
      <c r="BM244" s="254" t="s">
        <v>745</v>
      </c>
    </row>
    <row r="245" spans="1:65" s="260" customFormat="1" x14ac:dyDescent="0.2">
      <c r="B245" s="261"/>
      <c r="D245" s="262" t="s">
        <v>125</v>
      </c>
      <c r="E245" s="263" t="s">
        <v>1</v>
      </c>
      <c r="F245" s="298" t="s">
        <v>746</v>
      </c>
      <c r="H245" s="265">
        <v>6.09</v>
      </c>
      <c r="I245" s="179"/>
      <c r="L245" s="261"/>
      <c r="M245" s="266"/>
      <c r="N245" s="267"/>
      <c r="O245" s="267"/>
      <c r="P245" s="267"/>
      <c r="Q245" s="267"/>
      <c r="R245" s="267"/>
      <c r="S245" s="267"/>
      <c r="T245" s="268"/>
      <c r="AT245" s="263" t="s">
        <v>125</v>
      </c>
      <c r="AU245" s="263" t="s">
        <v>18</v>
      </c>
      <c r="AV245" s="260" t="s">
        <v>18</v>
      </c>
      <c r="AW245" s="260" t="s">
        <v>35</v>
      </c>
      <c r="AX245" s="260" t="s">
        <v>85</v>
      </c>
      <c r="AY245" s="263" t="s">
        <v>118</v>
      </c>
    </row>
    <row r="246" spans="1:65" s="112" customFormat="1" ht="24.2" customHeight="1" x14ac:dyDescent="0.2">
      <c r="A246" s="107"/>
      <c r="B246" s="108"/>
      <c r="C246" s="244" t="s">
        <v>25</v>
      </c>
      <c r="D246" s="244" t="s">
        <v>120</v>
      </c>
      <c r="E246" s="245" t="s">
        <v>747</v>
      </c>
      <c r="F246" s="290" t="s">
        <v>748</v>
      </c>
      <c r="G246" s="247" t="s">
        <v>189</v>
      </c>
      <c r="H246" s="248">
        <v>41</v>
      </c>
      <c r="I246" s="85"/>
      <c r="J246" s="249">
        <f>ROUND(I246*H246,2)</f>
        <v>0</v>
      </c>
      <c r="K246" s="246" t="s">
        <v>229</v>
      </c>
      <c r="L246" s="108"/>
      <c r="M246" s="250" t="s">
        <v>1</v>
      </c>
      <c r="N246" s="251" t="s">
        <v>45</v>
      </c>
      <c r="O246" s="252">
        <v>0.67400000000000004</v>
      </c>
      <c r="P246" s="252">
        <f>O246*H246</f>
        <v>27.634</v>
      </c>
      <c r="Q246" s="252">
        <v>6.9999999999999994E-5</v>
      </c>
      <c r="R246" s="252">
        <f>Q246*H246</f>
        <v>2.8699999999999997E-3</v>
      </c>
      <c r="S246" s="252">
        <v>0</v>
      </c>
      <c r="T246" s="253">
        <f>S246*H246</f>
        <v>0</v>
      </c>
      <c r="U246" s="107"/>
      <c r="V246" s="107"/>
      <c r="W246" s="107"/>
      <c r="X246" s="107"/>
      <c r="Y246" s="107"/>
      <c r="Z246" s="107"/>
      <c r="AA246" s="107"/>
      <c r="AB246" s="107"/>
      <c r="AC246" s="107"/>
      <c r="AD246" s="107"/>
      <c r="AE246" s="107"/>
      <c r="AR246" s="254" t="s">
        <v>123</v>
      </c>
      <c r="AT246" s="254" t="s">
        <v>120</v>
      </c>
      <c r="AU246" s="254" t="s">
        <v>18</v>
      </c>
      <c r="AY246" s="89" t="s">
        <v>118</v>
      </c>
      <c r="BE246" s="255">
        <f>IF(N246="základní",J246,0)</f>
        <v>0</v>
      </c>
      <c r="BF246" s="255">
        <f>IF(N246="snížená",J246,0)</f>
        <v>0</v>
      </c>
      <c r="BG246" s="255">
        <f>IF(N246="zákl. přenesená",J246,0)</f>
        <v>0</v>
      </c>
      <c r="BH246" s="255">
        <f>IF(N246="sníž. přenesená",J246,0)</f>
        <v>0</v>
      </c>
      <c r="BI246" s="255">
        <f>IF(N246="nulová",J246,0)</f>
        <v>0</v>
      </c>
      <c r="BJ246" s="89" t="s">
        <v>85</v>
      </c>
      <c r="BK246" s="255">
        <f>ROUND(I246*H246,2)</f>
        <v>0</v>
      </c>
      <c r="BL246" s="89" t="s">
        <v>123</v>
      </c>
      <c r="BM246" s="254" t="s">
        <v>749</v>
      </c>
    </row>
    <row r="247" spans="1:65" s="260" customFormat="1" x14ac:dyDescent="0.2">
      <c r="B247" s="261"/>
      <c r="D247" s="262" t="s">
        <v>125</v>
      </c>
      <c r="E247" s="263" t="s">
        <v>1</v>
      </c>
      <c r="F247" s="298" t="s">
        <v>750</v>
      </c>
      <c r="H247" s="265">
        <v>41</v>
      </c>
      <c r="I247" s="179"/>
      <c r="L247" s="261"/>
      <c r="M247" s="266"/>
      <c r="N247" s="267"/>
      <c r="O247" s="267"/>
      <c r="P247" s="267"/>
      <c r="Q247" s="267"/>
      <c r="R247" s="267"/>
      <c r="S247" s="267"/>
      <c r="T247" s="268"/>
      <c r="AT247" s="263" t="s">
        <v>125</v>
      </c>
      <c r="AU247" s="263" t="s">
        <v>18</v>
      </c>
      <c r="AV247" s="260" t="s">
        <v>18</v>
      </c>
      <c r="AW247" s="260" t="s">
        <v>35</v>
      </c>
      <c r="AX247" s="260" t="s">
        <v>85</v>
      </c>
      <c r="AY247" s="263" t="s">
        <v>118</v>
      </c>
    </row>
    <row r="248" spans="1:65" s="112" customFormat="1" ht="16.5" customHeight="1" x14ac:dyDescent="0.2">
      <c r="A248" s="107"/>
      <c r="B248" s="108"/>
      <c r="C248" s="278" t="s">
        <v>368</v>
      </c>
      <c r="D248" s="278" t="s">
        <v>157</v>
      </c>
      <c r="E248" s="279" t="s">
        <v>751</v>
      </c>
      <c r="F248" s="299" t="s">
        <v>752</v>
      </c>
      <c r="G248" s="281" t="s">
        <v>189</v>
      </c>
      <c r="H248" s="282">
        <v>16</v>
      </c>
      <c r="I248" s="86"/>
      <c r="J248" s="283">
        <f>ROUND(I248*H248,2)</f>
        <v>0</v>
      </c>
      <c r="K248" s="280" t="s">
        <v>122</v>
      </c>
      <c r="L248" s="284"/>
      <c r="M248" s="285" t="s">
        <v>1</v>
      </c>
      <c r="N248" s="286" t="s">
        <v>45</v>
      </c>
      <c r="O248" s="252">
        <v>0</v>
      </c>
      <c r="P248" s="252">
        <f>O248*H248</f>
        <v>0</v>
      </c>
      <c r="Q248" s="252">
        <v>2.1999999999999999E-2</v>
      </c>
      <c r="R248" s="252">
        <f>Q248*H248</f>
        <v>0.35199999999999998</v>
      </c>
      <c r="S248" s="252">
        <v>0</v>
      </c>
      <c r="T248" s="253">
        <f>S248*H248</f>
        <v>0</v>
      </c>
      <c r="U248" s="107"/>
      <c r="V248" s="107"/>
      <c r="W248" s="107"/>
      <c r="X248" s="107"/>
      <c r="Y248" s="107"/>
      <c r="Z248" s="107"/>
      <c r="AA248" s="107"/>
      <c r="AB248" s="107"/>
      <c r="AC248" s="107"/>
      <c r="AD248" s="107"/>
      <c r="AE248" s="107"/>
      <c r="AR248" s="254" t="s">
        <v>141</v>
      </c>
      <c r="AT248" s="254" t="s">
        <v>157</v>
      </c>
      <c r="AU248" s="254" t="s">
        <v>18</v>
      </c>
      <c r="AY248" s="89" t="s">
        <v>118</v>
      </c>
      <c r="BE248" s="255">
        <f>IF(N248="základní",J248,0)</f>
        <v>0</v>
      </c>
      <c r="BF248" s="255">
        <f>IF(N248="snížená",J248,0)</f>
        <v>0</v>
      </c>
      <c r="BG248" s="255">
        <f>IF(N248="zákl. přenesená",J248,0)</f>
        <v>0</v>
      </c>
      <c r="BH248" s="255">
        <f>IF(N248="sníž. přenesená",J248,0)</f>
        <v>0</v>
      </c>
      <c r="BI248" s="255">
        <f>IF(N248="nulová",J248,0)</f>
        <v>0</v>
      </c>
      <c r="BJ248" s="89" t="s">
        <v>85</v>
      </c>
      <c r="BK248" s="255">
        <f>ROUND(I248*H248,2)</f>
        <v>0</v>
      </c>
      <c r="BL248" s="89" t="s">
        <v>123</v>
      </c>
      <c r="BM248" s="254" t="s">
        <v>753</v>
      </c>
    </row>
    <row r="249" spans="1:65" s="112" customFormat="1" ht="16.5" customHeight="1" x14ac:dyDescent="0.2">
      <c r="A249" s="107"/>
      <c r="B249" s="108"/>
      <c r="C249" s="278" t="s">
        <v>372</v>
      </c>
      <c r="D249" s="278" t="s">
        <v>157</v>
      </c>
      <c r="E249" s="279" t="s">
        <v>754</v>
      </c>
      <c r="F249" s="299" t="s">
        <v>755</v>
      </c>
      <c r="G249" s="281" t="s">
        <v>189</v>
      </c>
      <c r="H249" s="282">
        <v>9</v>
      </c>
      <c r="I249" s="86"/>
      <c r="J249" s="283">
        <f>ROUND(I249*H249,2)</f>
        <v>0</v>
      </c>
      <c r="K249" s="280" t="s">
        <v>1</v>
      </c>
      <c r="L249" s="284"/>
      <c r="M249" s="285" t="s">
        <v>1</v>
      </c>
      <c r="N249" s="286" t="s">
        <v>45</v>
      </c>
      <c r="O249" s="252">
        <v>0</v>
      </c>
      <c r="P249" s="252">
        <f>O249*H249</f>
        <v>0</v>
      </c>
      <c r="Q249" s="252">
        <v>1.4599999999999999E-3</v>
      </c>
      <c r="R249" s="252">
        <f>Q249*H249</f>
        <v>1.3139999999999999E-2</v>
      </c>
      <c r="S249" s="252">
        <v>0</v>
      </c>
      <c r="T249" s="253">
        <f>S249*H249</f>
        <v>0</v>
      </c>
      <c r="U249" s="107"/>
      <c r="V249" s="107"/>
      <c r="W249" s="107"/>
      <c r="X249" s="107"/>
      <c r="Y249" s="107"/>
      <c r="Z249" s="107"/>
      <c r="AA249" s="107"/>
      <c r="AB249" s="107"/>
      <c r="AC249" s="107"/>
      <c r="AD249" s="107"/>
      <c r="AE249" s="107"/>
      <c r="AR249" s="254" t="s">
        <v>141</v>
      </c>
      <c r="AT249" s="254" t="s">
        <v>157</v>
      </c>
      <c r="AU249" s="254" t="s">
        <v>18</v>
      </c>
      <c r="AY249" s="89" t="s">
        <v>118</v>
      </c>
      <c r="BE249" s="255">
        <f>IF(N249="základní",J249,0)</f>
        <v>0</v>
      </c>
      <c r="BF249" s="255">
        <f>IF(N249="snížená",J249,0)</f>
        <v>0</v>
      </c>
      <c r="BG249" s="255">
        <f>IF(N249="zákl. přenesená",J249,0)</f>
        <v>0</v>
      </c>
      <c r="BH249" s="255">
        <f>IF(N249="sníž. přenesená",J249,0)</f>
        <v>0</v>
      </c>
      <c r="BI249" s="255">
        <f>IF(N249="nulová",J249,0)</f>
        <v>0</v>
      </c>
      <c r="BJ249" s="89" t="s">
        <v>85</v>
      </c>
      <c r="BK249" s="255">
        <f>ROUND(I249*H249,2)</f>
        <v>0</v>
      </c>
      <c r="BL249" s="89" t="s">
        <v>123</v>
      </c>
      <c r="BM249" s="254" t="s">
        <v>756</v>
      </c>
    </row>
    <row r="250" spans="1:65" s="112" customFormat="1" ht="16.5" customHeight="1" x14ac:dyDescent="0.2">
      <c r="A250" s="107"/>
      <c r="B250" s="108"/>
      <c r="C250" s="244" t="s">
        <v>376</v>
      </c>
      <c r="D250" s="244" t="s">
        <v>120</v>
      </c>
      <c r="E250" s="245" t="s">
        <v>757</v>
      </c>
      <c r="F250" s="290" t="s">
        <v>758</v>
      </c>
      <c r="G250" s="247" t="s">
        <v>129</v>
      </c>
      <c r="H250" s="248">
        <v>22</v>
      </c>
      <c r="I250" s="85"/>
      <c r="J250" s="249">
        <f>ROUND(I250*H250,2)</f>
        <v>0</v>
      </c>
      <c r="K250" s="246" t="s">
        <v>122</v>
      </c>
      <c r="L250" s="108"/>
      <c r="M250" s="250" t="s">
        <v>1</v>
      </c>
      <c r="N250" s="251" t="s">
        <v>45</v>
      </c>
      <c r="O250" s="252">
        <v>3.81</v>
      </c>
      <c r="P250" s="252">
        <f>O250*H250</f>
        <v>83.820000000000007</v>
      </c>
      <c r="Q250" s="252">
        <v>0</v>
      </c>
      <c r="R250" s="252">
        <f>Q250*H250</f>
        <v>0</v>
      </c>
      <c r="S250" s="252">
        <v>1.92</v>
      </c>
      <c r="T250" s="253">
        <f>S250*H250</f>
        <v>42.239999999999995</v>
      </c>
      <c r="U250" s="107"/>
      <c r="V250" s="107"/>
      <c r="W250" s="107"/>
      <c r="X250" s="107"/>
      <c r="Y250" s="107"/>
      <c r="Z250" s="107"/>
      <c r="AA250" s="107"/>
      <c r="AB250" s="107"/>
      <c r="AC250" s="107"/>
      <c r="AD250" s="107"/>
      <c r="AE250" s="107"/>
      <c r="AR250" s="254" t="s">
        <v>123</v>
      </c>
      <c r="AT250" s="254" t="s">
        <v>120</v>
      </c>
      <c r="AU250" s="254" t="s">
        <v>18</v>
      </c>
      <c r="AY250" s="89" t="s">
        <v>118</v>
      </c>
      <c r="BE250" s="255">
        <f>IF(N250="základní",J250,0)</f>
        <v>0</v>
      </c>
      <c r="BF250" s="255">
        <f>IF(N250="snížená",J250,0)</f>
        <v>0</v>
      </c>
      <c r="BG250" s="255">
        <f>IF(N250="zákl. přenesená",J250,0)</f>
        <v>0</v>
      </c>
      <c r="BH250" s="255">
        <f>IF(N250="sníž. přenesená",J250,0)</f>
        <v>0</v>
      </c>
      <c r="BI250" s="255">
        <f>IF(N250="nulová",J250,0)</f>
        <v>0</v>
      </c>
      <c r="BJ250" s="89" t="s">
        <v>85</v>
      </c>
      <c r="BK250" s="255">
        <f>ROUND(I250*H250,2)</f>
        <v>0</v>
      </c>
      <c r="BL250" s="89" t="s">
        <v>123</v>
      </c>
      <c r="BM250" s="254" t="s">
        <v>759</v>
      </c>
    </row>
    <row r="251" spans="1:65" s="112" customFormat="1" x14ac:dyDescent="0.2">
      <c r="A251" s="107"/>
      <c r="B251" s="108"/>
      <c r="C251" s="107"/>
      <c r="D251" s="256" t="s">
        <v>124</v>
      </c>
      <c r="E251" s="107"/>
      <c r="F251" s="293" t="s">
        <v>760</v>
      </c>
      <c r="G251" s="107"/>
      <c r="H251" s="107"/>
      <c r="I251" s="176"/>
      <c r="J251" s="107"/>
      <c r="K251" s="107"/>
      <c r="L251" s="108"/>
      <c r="M251" s="258"/>
      <c r="N251" s="259"/>
      <c r="O251" s="138"/>
      <c r="P251" s="138"/>
      <c r="Q251" s="138"/>
      <c r="R251" s="138"/>
      <c r="S251" s="138"/>
      <c r="T251" s="139"/>
      <c r="U251" s="107"/>
      <c r="V251" s="107"/>
      <c r="W251" s="107"/>
      <c r="X251" s="107"/>
      <c r="Y251" s="107"/>
      <c r="Z251" s="107"/>
      <c r="AA251" s="107"/>
      <c r="AB251" s="107"/>
      <c r="AC251" s="107"/>
      <c r="AD251" s="107"/>
      <c r="AE251" s="107"/>
      <c r="AT251" s="89" t="s">
        <v>124</v>
      </c>
      <c r="AU251" s="89" t="s">
        <v>18</v>
      </c>
    </row>
    <row r="252" spans="1:65" s="112" customFormat="1" ht="19.5" x14ac:dyDescent="0.2">
      <c r="A252" s="107"/>
      <c r="B252" s="108"/>
      <c r="C252" s="107"/>
      <c r="D252" s="262" t="s">
        <v>139</v>
      </c>
      <c r="E252" s="107"/>
      <c r="F252" s="291" t="s">
        <v>761</v>
      </c>
      <c r="G252" s="107"/>
      <c r="H252" s="107"/>
      <c r="I252" s="176"/>
      <c r="J252" s="107"/>
      <c r="K252" s="107"/>
      <c r="L252" s="108"/>
      <c r="M252" s="258"/>
      <c r="N252" s="259"/>
      <c r="O252" s="138"/>
      <c r="P252" s="138"/>
      <c r="Q252" s="138"/>
      <c r="R252" s="138"/>
      <c r="S252" s="138"/>
      <c r="T252" s="139"/>
      <c r="U252" s="107"/>
      <c r="V252" s="107"/>
      <c r="W252" s="107"/>
      <c r="X252" s="107"/>
      <c r="Y252" s="107"/>
      <c r="Z252" s="107"/>
      <c r="AA252" s="107"/>
      <c r="AB252" s="107"/>
      <c r="AC252" s="107"/>
      <c r="AD252" s="107"/>
      <c r="AE252" s="107"/>
      <c r="AT252" s="89" t="s">
        <v>139</v>
      </c>
      <c r="AU252" s="89" t="s">
        <v>18</v>
      </c>
    </row>
    <row r="253" spans="1:65" s="112" customFormat="1" ht="16.5" customHeight="1" x14ac:dyDescent="0.2">
      <c r="A253" s="107"/>
      <c r="B253" s="108"/>
      <c r="C253" s="244" t="s">
        <v>381</v>
      </c>
      <c r="D253" s="244" t="s">
        <v>120</v>
      </c>
      <c r="E253" s="245" t="s">
        <v>762</v>
      </c>
      <c r="F253" s="290" t="s">
        <v>763</v>
      </c>
      <c r="G253" s="247" t="s">
        <v>129</v>
      </c>
      <c r="H253" s="248">
        <v>35</v>
      </c>
      <c r="I253" s="85"/>
      <c r="J253" s="249">
        <f>ROUND(I253*H253,2)</f>
        <v>0</v>
      </c>
      <c r="K253" s="246" t="s">
        <v>122</v>
      </c>
      <c r="L253" s="108"/>
      <c r="M253" s="250" t="s">
        <v>1</v>
      </c>
      <c r="N253" s="251" t="s">
        <v>45</v>
      </c>
      <c r="O253" s="252">
        <v>2.625</v>
      </c>
      <c r="P253" s="252">
        <f>O253*H253</f>
        <v>91.875</v>
      </c>
      <c r="Q253" s="252">
        <v>0</v>
      </c>
      <c r="R253" s="252">
        <f>Q253*H253</f>
        <v>0</v>
      </c>
      <c r="S253" s="252">
        <v>0.6</v>
      </c>
      <c r="T253" s="253">
        <f>S253*H253</f>
        <v>21</v>
      </c>
      <c r="U253" s="107"/>
      <c r="V253" s="107"/>
      <c r="W253" s="107"/>
      <c r="X253" s="107"/>
      <c r="Y253" s="107"/>
      <c r="Z253" s="107"/>
      <c r="AA253" s="107"/>
      <c r="AB253" s="107"/>
      <c r="AC253" s="107"/>
      <c r="AD253" s="107"/>
      <c r="AE253" s="107"/>
      <c r="AR253" s="254" t="s">
        <v>123</v>
      </c>
      <c r="AT253" s="254" t="s">
        <v>120</v>
      </c>
      <c r="AU253" s="254" t="s">
        <v>18</v>
      </c>
      <c r="AY253" s="89" t="s">
        <v>118</v>
      </c>
      <c r="BE253" s="255">
        <f>IF(N253="základní",J253,0)</f>
        <v>0</v>
      </c>
      <c r="BF253" s="255">
        <f>IF(N253="snížená",J253,0)</f>
        <v>0</v>
      </c>
      <c r="BG253" s="255">
        <f>IF(N253="zákl. přenesená",J253,0)</f>
        <v>0</v>
      </c>
      <c r="BH253" s="255">
        <f>IF(N253="sníž. přenesená",J253,0)</f>
        <v>0</v>
      </c>
      <c r="BI253" s="255">
        <f>IF(N253="nulová",J253,0)</f>
        <v>0</v>
      </c>
      <c r="BJ253" s="89" t="s">
        <v>85</v>
      </c>
      <c r="BK253" s="255">
        <f>ROUND(I253*H253,2)</f>
        <v>0</v>
      </c>
      <c r="BL253" s="89" t="s">
        <v>123</v>
      </c>
      <c r="BM253" s="254" t="s">
        <v>764</v>
      </c>
    </row>
    <row r="254" spans="1:65" s="112" customFormat="1" x14ac:dyDescent="0.2">
      <c r="A254" s="107"/>
      <c r="B254" s="108"/>
      <c r="C254" s="107"/>
      <c r="D254" s="256" t="s">
        <v>124</v>
      </c>
      <c r="E254" s="107"/>
      <c r="F254" s="293" t="s">
        <v>765</v>
      </c>
      <c r="G254" s="107"/>
      <c r="H254" s="107"/>
      <c r="I254" s="176"/>
      <c r="J254" s="107"/>
      <c r="K254" s="107"/>
      <c r="L254" s="108"/>
      <c r="M254" s="258"/>
      <c r="N254" s="259"/>
      <c r="O254" s="138"/>
      <c r="P254" s="138"/>
      <c r="Q254" s="138"/>
      <c r="R254" s="138"/>
      <c r="S254" s="138"/>
      <c r="T254" s="139"/>
      <c r="U254" s="107"/>
      <c r="V254" s="107"/>
      <c r="W254" s="107"/>
      <c r="X254" s="107"/>
      <c r="Y254" s="107"/>
      <c r="Z254" s="107"/>
      <c r="AA254" s="107"/>
      <c r="AB254" s="107"/>
      <c r="AC254" s="107"/>
      <c r="AD254" s="107"/>
      <c r="AE254" s="107"/>
      <c r="AT254" s="89" t="s">
        <v>124</v>
      </c>
      <c r="AU254" s="89" t="s">
        <v>18</v>
      </c>
    </row>
    <row r="255" spans="1:65" s="112" customFormat="1" ht="19.5" x14ac:dyDescent="0.2">
      <c r="A255" s="107"/>
      <c r="B255" s="108"/>
      <c r="C255" s="107"/>
      <c r="D255" s="262" t="s">
        <v>139</v>
      </c>
      <c r="E255" s="107"/>
      <c r="F255" s="291" t="s">
        <v>766</v>
      </c>
      <c r="G255" s="107"/>
      <c r="H255" s="107"/>
      <c r="I255" s="176"/>
      <c r="J255" s="107"/>
      <c r="K255" s="107"/>
      <c r="L255" s="108"/>
      <c r="M255" s="258"/>
      <c r="N255" s="259"/>
      <c r="O255" s="138"/>
      <c r="P255" s="138"/>
      <c r="Q255" s="138"/>
      <c r="R255" s="138"/>
      <c r="S255" s="138"/>
      <c r="T255" s="139"/>
      <c r="U255" s="107"/>
      <c r="V255" s="107"/>
      <c r="W255" s="107"/>
      <c r="X255" s="107"/>
      <c r="Y255" s="107"/>
      <c r="Z255" s="107"/>
      <c r="AA255" s="107"/>
      <c r="AB255" s="107"/>
      <c r="AC255" s="107"/>
      <c r="AD255" s="107"/>
      <c r="AE255" s="107"/>
      <c r="AT255" s="89" t="s">
        <v>139</v>
      </c>
      <c r="AU255" s="89" t="s">
        <v>18</v>
      </c>
    </row>
    <row r="256" spans="1:65" s="112" customFormat="1" ht="16.5" customHeight="1" x14ac:dyDescent="0.2">
      <c r="A256" s="107"/>
      <c r="B256" s="108"/>
      <c r="C256" s="244" t="s">
        <v>385</v>
      </c>
      <c r="D256" s="244" t="s">
        <v>120</v>
      </c>
      <c r="E256" s="245" t="s">
        <v>767</v>
      </c>
      <c r="F256" s="290" t="s">
        <v>768</v>
      </c>
      <c r="G256" s="247" t="s">
        <v>189</v>
      </c>
      <c r="H256" s="248">
        <v>1</v>
      </c>
      <c r="I256" s="85"/>
      <c r="J256" s="249">
        <f>ROUND(I256*H256,2)</f>
        <v>0</v>
      </c>
      <c r="K256" s="246" t="s">
        <v>122</v>
      </c>
      <c r="L256" s="108"/>
      <c r="M256" s="250" t="s">
        <v>1</v>
      </c>
      <c r="N256" s="251" t="s">
        <v>45</v>
      </c>
      <c r="O256" s="252">
        <v>4.9539999999999997</v>
      </c>
      <c r="P256" s="252">
        <f>O256*H256</f>
        <v>4.9539999999999997</v>
      </c>
      <c r="Q256" s="252">
        <v>0.41488999999999998</v>
      </c>
      <c r="R256" s="252">
        <f>Q256*H256</f>
        <v>0.41488999999999998</v>
      </c>
      <c r="S256" s="252">
        <v>0</v>
      </c>
      <c r="T256" s="253">
        <f>S256*H256</f>
        <v>0</v>
      </c>
      <c r="U256" s="107"/>
      <c r="V256" s="107"/>
      <c r="W256" s="107"/>
      <c r="X256" s="107"/>
      <c r="Y256" s="107"/>
      <c r="Z256" s="107"/>
      <c r="AA256" s="107"/>
      <c r="AB256" s="107"/>
      <c r="AC256" s="107"/>
      <c r="AD256" s="107"/>
      <c r="AE256" s="107"/>
      <c r="AR256" s="254" t="s">
        <v>123</v>
      </c>
      <c r="AT256" s="254" t="s">
        <v>120</v>
      </c>
      <c r="AU256" s="254" t="s">
        <v>18</v>
      </c>
      <c r="AY256" s="89" t="s">
        <v>118</v>
      </c>
      <c r="BE256" s="255">
        <f>IF(N256="základní",J256,0)</f>
        <v>0</v>
      </c>
      <c r="BF256" s="255">
        <f>IF(N256="snížená",J256,0)</f>
        <v>0</v>
      </c>
      <c r="BG256" s="255">
        <f>IF(N256="zákl. přenesená",J256,0)</f>
        <v>0</v>
      </c>
      <c r="BH256" s="255">
        <f>IF(N256="sníž. přenesená",J256,0)</f>
        <v>0</v>
      </c>
      <c r="BI256" s="255">
        <f>IF(N256="nulová",J256,0)</f>
        <v>0</v>
      </c>
      <c r="BJ256" s="89" t="s">
        <v>85</v>
      </c>
      <c r="BK256" s="255">
        <f>ROUND(I256*H256,2)</f>
        <v>0</v>
      </c>
      <c r="BL256" s="89" t="s">
        <v>123</v>
      </c>
      <c r="BM256" s="254" t="s">
        <v>769</v>
      </c>
    </row>
    <row r="257" spans="1:65" s="112" customFormat="1" x14ac:dyDescent="0.2">
      <c r="A257" s="107"/>
      <c r="B257" s="108"/>
      <c r="C257" s="107"/>
      <c r="D257" s="256" t="s">
        <v>124</v>
      </c>
      <c r="E257" s="107"/>
      <c r="F257" s="293" t="s">
        <v>770</v>
      </c>
      <c r="G257" s="107"/>
      <c r="H257" s="107"/>
      <c r="I257" s="176"/>
      <c r="J257" s="107"/>
      <c r="K257" s="107"/>
      <c r="L257" s="108"/>
      <c r="M257" s="258"/>
      <c r="N257" s="259"/>
      <c r="O257" s="138"/>
      <c r="P257" s="138"/>
      <c r="Q257" s="138"/>
      <c r="R257" s="138"/>
      <c r="S257" s="138"/>
      <c r="T257" s="139"/>
      <c r="U257" s="107"/>
      <c r="V257" s="107"/>
      <c r="W257" s="107"/>
      <c r="X257" s="107"/>
      <c r="Y257" s="107"/>
      <c r="Z257" s="107"/>
      <c r="AA257" s="107"/>
      <c r="AB257" s="107"/>
      <c r="AC257" s="107"/>
      <c r="AD257" s="107"/>
      <c r="AE257" s="107"/>
      <c r="AT257" s="89" t="s">
        <v>124</v>
      </c>
      <c r="AU257" s="89" t="s">
        <v>18</v>
      </c>
    </row>
    <row r="258" spans="1:65" s="112" customFormat="1" ht="19.5" x14ac:dyDescent="0.2">
      <c r="A258" s="107"/>
      <c r="B258" s="108"/>
      <c r="C258" s="107"/>
      <c r="D258" s="262" t="s">
        <v>139</v>
      </c>
      <c r="E258" s="107"/>
      <c r="F258" s="291" t="s">
        <v>771</v>
      </c>
      <c r="G258" s="107"/>
      <c r="H258" s="107"/>
      <c r="I258" s="176"/>
      <c r="J258" s="107"/>
      <c r="K258" s="107"/>
      <c r="L258" s="108"/>
      <c r="M258" s="258"/>
      <c r="N258" s="259"/>
      <c r="O258" s="138"/>
      <c r="P258" s="138"/>
      <c r="Q258" s="138"/>
      <c r="R258" s="138"/>
      <c r="S258" s="138"/>
      <c r="T258" s="139"/>
      <c r="U258" s="107"/>
      <c r="V258" s="107"/>
      <c r="W258" s="107"/>
      <c r="X258" s="107"/>
      <c r="Y258" s="107"/>
      <c r="Z258" s="107"/>
      <c r="AA258" s="107"/>
      <c r="AB258" s="107"/>
      <c r="AC258" s="107"/>
      <c r="AD258" s="107"/>
      <c r="AE258" s="107"/>
      <c r="AT258" s="89" t="s">
        <v>139</v>
      </c>
      <c r="AU258" s="89" t="s">
        <v>18</v>
      </c>
    </row>
    <row r="259" spans="1:65" s="112" customFormat="1" ht="16.5" customHeight="1" x14ac:dyDescent="0.2">
      <c r="A259" s="107"/>
      <c r="B259" s="108"/>
      <c r="C259" s="278" t="s">
        <v>389</v>
      </c>
      <c r="D259" s="278" t="s">
        <v>157</v>
      </c>
      <c r="E259" s="279" t="s">
        <v>772</v>
      </c>
      <c r="F259" s="299" t="s">
        <v>773</v>
      </c>
      <c r="G259" s="281" t="s">
        <v>189</v>
      </c>
      <c r="H259" s="282">
        <v>1</v>
      </c>
      <c r="I259" s="86"/>
      <c r="J259" s="283">
        <f>ROUND(I259*H259,2)</f>
        <v>0</v>
      </c>
      <c r="K259" s="280" t="s">
        <v>122</v>
      </c>
      <c r="L259" s="284"/>
      <c r="M259" s="285" t="s">
        <v>1</v>
      </c>
      <c r="N259" s="286" t="s">
        <v>45</v>
      </c>
      <c r="O259" s="252">
        <v>0</v>
      </c>
      <c r="P259" s="252">
        <f>O259*H259</f>
        <v>0</v>
      </c>
      <c r="Q259" s="252">
        <v>1.29</v>
      </c>
      <c r="R259" s="252">
        <f>Q259*H259</f>
        <v>1.29</v>
      </c>
      <c r="S259" s="252">
        <v>0</v>
      </c>
      <c r="T259" s="253">
        <f>S259*H259</f>
        <v>0</v>
      </c>
      <c r="U259" s="107"/>
      <c r="V259" s="107"/>
      <c r="W259" s="107"/>
      <c r="X259" s="107"/>
      <c r="Y259" s="107"/>
      <c r="Z259" s="107"/>
      <c r="AA259" s="107"/>
      <c r="AB259" s="107"/>
      <c r="AC259" s="107"/>
      <c r="AD259" s="107"/>
      <c r="AE259" s="107"/>
      <c r="AR259" s="254" t="s">
        <v>141</v>
      </c>
      <c r="AT259" s="254" t="s">
        <v>157</v>
      </c>
      <c r="AU259" s="254" t="s">
        <v>18</v>
      </c>
      <c r="AY259" s="89" t="s">
        <v>118</v>
      </c>
      <c r="BE259" s="255">
        <f>IF(N259="základní",J259,0)</f>
        <v>0</v>
      </c>
      <c r="BF259" s="255">
        <f>IF(N259="snížená",J259,0)</f>
        <v>0</v>
      </c>
      <c r="BG259" s="255">
        <f>IF(N259="zákl. přenesená",J259,0)</f>
        <v>0</v>
      </c>
      <c r="BH259" s="255">
        <f>IF(N259="sníž. přenesená",J259,0)</f>
        <v>0</v>
      </c>
      <c r="BI259" s="255">
        <f>IF(N259="nulová",J259,0)</f>
        <v>0</v>
      </c>
      <c r="BJ259" s="89" t="s">
        <v>85</v>
      </c>
      <c r="BK259" s="255">
        <f>ROUND(I259*H259,2)</f>
        <v>0</v>
      </c>
      <c r="BL259" s="89" t="s">
        <v>123</v>
      </c>
      <c r="BM259" s="254" t="s">
        <v>774</v>
      </c>
    </row>
    <row r="260" spans="1:65" s="112" customFormat="1" ht="19.5" x14ac:dyDescent="0.2">
      <c r="A260" s="107"/>
      <c r="B260" s="108"/>
      <c r="C260" s="107"/>
      <c r="D260" s="262" t="s">
        <v>139</v>
      </c>
      <c r="E260" s="107"/>
      <c r="F260" s="291" t="s">
        <v>775</v>
      </c>
      <c r="G260" s="107"/>
      <c r="H260" s="107"/>
      <c r="I260" s="176"/>
      <c r="J260" s="107"/>
      <c r="K260" s="107"/>
      <c r="L260" s="108"/>
      <c r="M260" s="258"/>
      <c r="N260" s="259"/>
      <c r="O260" s="138"/>
      <c r="P260" s="138"/>
      <c r="Q260" s="138"/>
      <c r="R260" s="138"/>
      <c r="S260" s="138"/>
      <c r="T260" s="139"/>
      <c r="U260" s="107"/>
      <c r="V260" s="107"/>
      <c r="W260" s="107"/>
      <c r="X260" s="107"/>
      <c r="Y260" s="107"/>
      <c r="Z260" s="107"/>
      <c r="AA260" s="107"/>
      <c r="AB260" s="107"/>
      <c r="AC260" s="107"/>
      <c r="AD260" s="107"/>
      <c r="AE260" s="107"/>
      <c r="AT260" s="89" t="s">
        <v>139</v>
      </c>
      <c r="AU260" s="89" t="s">
        <v>18</v>
      </c>
    </row>
    <row r="261" spans="1:65" s="112" customFormat="1" ht="16.5" customHeight="1" x14ac:dyDescent="0.2">
      <c r="A261" s="107"/>
      <c r="B261" s="108"/>
      <c r="C261" s="244" t="s">
        <v>393</v>
      </c>
      <c r="D261" s="244" t="s">
        <v>120</v>
      </c>
      <c r="E261" s="245" t="s">
        <v>776</v>
      </c>
      <c r="F261" s="290" t="s">
        <v>777</v>
      </c>
      <c r="G261" s="247" t="s">
        <v>189</v>
      </c>
      <c r="H261" s="248">
        <v>5</v>
      </c>
      <c r="I261" s="85"/>
      <c r="J261" s="249">
        <f>ROUND(I261*H261,2)</f>
        <v>0</v>
      </c>
      <c r="K261" s="246" t="s">
        <v>122</v>
      </c>
      <c r="L261" s="108"/>
      <c r="M261" s="250" t="s">
        <v>1</v>
      </c>
      <c r="N261" s="251" t="s">
        <v>45</v>
      </c>
      <c r="O261" s="252">
        <v>5.0730000000000004</v>
      </c>
      <c r="P261" s="252">
        <f>O261*H261</f>
        <v>25.365000000000002</v>
      </c>
      <c r="Q261" s="252">
        <v>0.41488999999999998</v>
      </c>
      <c r="R261" s="252">
        <f>Q261*H261</f>
        <v>2.0744499999999997</v>
      </c>
      <c r="S261" s="252">
        <v>0</v>
      </c>
      <c r="T261" s="253">
        <f>S261*H261</f>
        <v>0</v>
      </c>
      <c r="U261" s="107"/>
      <c r="V261" s="107"/>
      <c r="W261" s="107"/>
      <c r="X261" s="107"/>
      <c r="Y261" s="107"/>
      <c r="Z261" s="107"/>
      <c r="AA261" s="107"/>
      <c r="AB261" s="107"/>
      <c r="AC261" s="107"/>
      <c r="AD261" s="107"/>
      <c r="AE261" s="107"/>
      <c r="AR261" s="254" t="s">
        <v>123</v>
      </c>
      <c r="AT261" s="254" t="s">
        <v>120</v>
      </c>
      <c r="AU261" s="254" t="s">
        <v>18</v>
      </c>
      <c r="AY261" s="89" t="s">
        <v>118</v>
      </c>
      <c r="BE261" s="255">
        <f>IF(N261="základní",J261,0)</f>
        <v>0</v>
      </c>
      <c r="BF261" s="255">
        <f>IF(N261="snížená",J261,0)</f>
        <v>0</v>
      </c>
      <c r="BG261" s="255">
        <f>IF(N261="zákl. přenesená",J261,0)</f>
        <v>0</v>
      </c>
      <c r="BH261" s="255">
        <f>IF(N261="sníž. přenesená",J261,0)</f>
        <v>0</v>
      </c>
      <c r="BI261" s="255">
        <f>IF(N261="nulová",J261,0)</f>
        <v>0</v>
      </c>
      <c r="BJ261" s="89" t="s">
        <v>85</v>
      </c>
      <c r="BK261" s="255">
        <f>ROUND(I261*H261,2)</f>
        <v>0</v>
      </c>
      <c r="BL261" s="89" t="s">
        <v>123</v>
      </c>
      <c r="BM261" s="254" t="s">
        <v>778</v>
      </c>
    </row>
    <row r="262" spans="1:65" s="112" customFormat="1" x14ac:dyDescent="0.2">
      <c r="A262" s="107"/>
      <c r="B262" s="108"/>
      <c r="C262" s="107"/>
      <c r="D262" s="256" t="s">
        <v>124</v>
      </c>
      <c r="E262" s="107"/>
      <c r="F262" s="293" t="s">
        <v>779</v>
      </c>
      <c r="G262" s="107"/>
      <c r="H262" s="107"/>
      <c r="I262" s="176"/>
      <c r="J262" s="107"/>
      <c r="K262" s="107"/>
      <c r="L262" s="108"/>
      <c r="M262" s="258"/>
      <c r="N262" s="259"/>
      <c r="O262" s="138"/>
      <c r="P262" s="138"/>
      <c r="Q262" s="138"/>
      <c r="R262" s="138"/>
      <c r="S262" s="138"/>
      <c r="T262" s="139"/>
      <c r="U262" s="107"/>
      <c r="V262" s="107"/>
      <c r="W262" s="107"/>
      <c r="X262" s="107"/>
      <c r="Y262" s="107"/>
      <c r="Z262" s="107"/>
      <c r="AA262" s="107"/>
      <c r="AB262" s="107"/>
      <c r="AC262" s="107"/>
      <c r="AD262" s="107"/>
      <c r="AE262" s="107"/>
      <c r="AT262" s="89" t="s">
        <v>124</v>
      </c>
      <c r="AU262" s="89" t="s">
        <v>18</v>
      </c>
    </row>
    <row r="263" spans="1:65" s="112" customFormat="1" ht="16.5" customHeight="1" x14ac:dyDescent="0.2">
      <c r="A263" s="107"/>
      <c r="B263" s="108"/>
      <c r="C263" s="278" t="s">
        <v>397</v>
      </c>
      <c r="D263" s="278" t="s">
        <v>157</v>
      </c>
      <c r="E263" s="279" t="s">
        <v>780</v>
      </c>
      <c r="F263" s="299" t="s">
        <v>781</v>
      </c>
      <c r="G263" s="281" t="s">
        <v>189</v>
      </c>
      <c r="H263" s="282">
        <v>5</v>
      </c>
      <c r="I263" s="86"/>
      <c r="J263" s="283">
        <f>ROUND(I263*H263,2)</f>
        <v>0</v>
      </c>
      <c r="K263" s="280" t="s">
        <v>122</v>
      </c>
      <c r="L263" s="284"/>
      <c r="M263" s="285" t="s">
        <v>1</v>
      </c>
      <c r="N263" s="286" t="s">
        <v>45</v>
      </c>
      <c r="O263" s="252">
        <v>0</v>
      </c>
      <c r="P263" s="252">
        <f>O263*H263</f>
        <v>0</v>
      </c>
      <c r="Q263" s="252">
        <v>1.8169999999999999</v>
      </c>
      <c r="R263" s="252">
        <f>Q263*H263</f>
        <v>9.0849999999999991</v>
      </c>
      <c r="S263" s="252">
        <v>0</v>
      </c>
      <c r="T263" s="253">
        <f>S263*H263</f>
        <v>0</v>
      </c>
      <c r="U263" s="107"/>
      <c r="V263" s="107"/>
      <c r="W263" s="107"/>
      <c r="X263" s="107"/>
      <c r="Y263" s="107"/>
      <c r="Z263" s="107"/>
      <c r="AA263" s="107"/>
      <c r="AB263" s="107"/>
      <c r="AC263" s="107"/>
      <c r="AD263" s="107"/>
      <c r="AE263" s="107"/>
      <c r="AR263" s="254" t="s">
        <v>141</v>
      </c>
      <c r="AT263" s="254" t="s">
        <v>157</v>
      </c>
      <c r="AU263" s="254" t="s">
        <v>18</v>
      </c>
      <c r="AY263" s="89" t="s">
        <v>118</v>
      </c>
      <c r="BE263" s="255">
        <f>IF(N263="základní",J263,0)</f>
        <v>0</v>
      </c>
      <c r="BF263" s="255">
        <f>IF(N263="snížená",J263,0)</f>
        <v>0</v>
      </c>
      <c r="BG263" s="255">
        <f>IF(N263="zákl. přenesená",J263,0)</f>
        <v>0</v>
      </c>
      <c r="BH263" s="255">
        <f>IF(N263="sníž. přenesená",J263,0)</f>
        <v>0</v>
      </c>
      <c r="BI263" s="255">
        <f>IF(N263="nulová",J263,0)</f>
        <v>0</v>
      </c>
      <c r="BJ263" s="89" t="s">
        <v>85</v>
      </c>
      <c r="BK263" s="255">
        <f>ROUND(I263*H263,2)</f>
        <v>0</v>
      </c>
      <c r="BL263" s="89" t="s">
        <v>123</v>
      </c>
      <c r="BM263" s="254" t="s">
        <v>782</v>
      </c>
    </row>
    <row r="264" spans="1:65" s="112" customFormat="1" ht="19.5" x14ac:dyDescent="0.2">
      <c r="A264" s="107"/>
      <c r="B264" s="108"/>
      <c r="C264" s="107"/>
      <c r="D264" s="262" t="s">
        <v>139</v>
      </c>
      <c r="E264" s="107"/>
      <c r="F264" s="291" t="s">
        <v>775</v>
      </c>
      <c r="G264" s="107"/>
      <c r="H264" s="107"/>
      <c r="I264" s="176"/>
      <c r="J264" s="107"/>
      <c r="K264" s="107"/>
      <c r="L264" s="108"/>
      <c r="M264" s="258"/>
      <c r="N264" s="259"/>
      <c r="O264" s="138"/>
      <c r="P264" s="138"/>
      <c r="Q264" s="138"/>
      <c r="R264" s="138"/>
      <c r="S264" s="138"/>
      <c r="T264" s="139"/>
      <c r="U264" s="107"/>
      <c r="V264" s="107"/>
      <c r="W264" s="107"/>
      <c r="X264" s="107"/>
      <c r="Y264" s="107"/>
      <c r="Z264" s="107"/>
      <c r="AA264" s="107"/>
      <c r="AB264" s="107"/>
      <c r="AC264" s="107"/>
      <c r="AD264" s="107"/>
      <c r="AE264" s="107"/>
      <c r="AT264" s="89" t="s">
        <v>139</v>
      </c>
      <c r="AU264" s="89" t="s">
        <v>18</v>
      </c>
    </row>
    <row r="265" spans="1:65" s="112" customFormat="1" ht="16.5" customHeight="1" x14ac:dyDescent="0.2">
      <c r="A265" s="107"/>
      <c r="B265" s="108"/>
      <c r="C265" s="244" t="s">
        <v>402</v>
      </c>
      <c r="D265" s="244" t="s">
        <v>120</v>
      </c>
      <c r="E265" s="245" t="s">
        <v>783</v>
      </c>
      <c r="F265" s="290" t="s">
        <v>784</v>
      </c>
      <c r="G265" s="247" t="s">
        <v>189</v>
      </c>
      <c r="H265" s="248">
        <v>4</v>
      </c>
      <c r="I265" s="85"/>
      <c r="J265" s="249">
        <f>ROUND(I265*H265,2)</f>
        <v>0</v>
      </c>
      <c r="K265" s="246" t="s">
        <v>122</v>
      </c>
      <c r="L265" s="108"/>
      <c r="M265" s="250" t="s">
        <v>1</v>
      </c>
      <c r="N265" s="251" t="s">
        <v>45</v>
      </c>
      <c r="O265" s="252">
        <v>1.5109999999999999</v>
      </c>
      <c r="P265" s="252">
        <f>O265*H265</f>
        <v>6.0439999999999996</v>
      </c>
      <c r="Q265" s="252">
        <v>9.8899999999999995E-3</v>
      </c>
      <c r="R265" s="252">
        <f>Q265*H265</f>
        <v>3.9559999999999998E-2</v>
      </c>
      <c r="S265" s="252">
        <v>0</v>
      </c>
      <c r="T265" s="253">
        <f>S265*H265</f>
        <v>0</v>
      </c>
      <c r="U265" s="107"/>
      <c r="V265" s="107"/>
      <c r="W265" s="107"/>
      <c r="X265" s="107"/>
      <c r="Y265" s="107"/>
      <c r="Z265" s="107"/>
      <c r="AA265" s="107"/>
      <c r="AB265" s="107"/>
      <c r="AC265" s="107"/>
      <c r="AD265" s="107"/>
      <c r="AE265" s="107"/>
      <c r="AR265" s="254" t="s">
        <v>123</v>
      </c>
      <c r="AT265" s="254" t="s">
        <v>120</v>
      </c>
      <c r="AU265" s="254" t="s">
        <v>18</v>
      </c>
      <c r="AY265" s="89" t="s">
        <v>118</v>
      </c>
      <c r="BE265" s="255">
        <f>IF(N265="základní",J265,0)</f>
        <v>0</v>
      </c>
      <c r="BF265" s="255">
        <f>IF(N265="snížená",J265,0)</f>
        <v>0</v>
      </c>
      <c r="BG265" s="255">
        <f>IF(N265="zákl. přenesená",J265,0)</f>
        <v>0</v>
      </c>
      <c r="BH265" s="255">
        <f>IF(N265="sníž. přenesená",J265,0)</f>
        <v>0</v>
      </c>
      <c r="BI265" s="255">
        <f>IF(N265="nulová",J265,0)</f>
        <v>0</v>
      </c>
      <c r="BJ265" s="89" t="s">
        <v>85</v>
      </c>
      <c r="BK265" s="255">
        <f>ROUND(I265*H265,2)</f>
        <v>0</v>
      </c>
      <c r="BL265" s="89" t="s">
        <v>123</v>
      </c>
      <c r="BM265" s="254" t="s">
        <v>785</v>
      </c>
    </row>
    <row r="266" spans="1:65" s="112" customFormat="1" x14ac:dyDescent="0.2">
      <c r="A266" s="107"/>
      <c r="B266" s="108"/>
      <c r="C266" s="107"/>
      <c r="D266" s="256" t="s">
        <v>124</v>
      </c>
      <c r="E266" s="107"/>
      <c r="F266" s="293" t="s">
        <v>786</v>
      </c>
      <c r="G266" s="107"/>
      <c r="H266" s="107"/>
      <c r="I266" s="176"/>
      <c r="J266" s="107"/>
      <c r="K266" s="107"/>
      <c r="L266" s="108"/>
      <c r="M266" s="258"/>
      <c r="N266" s="259"/>
      <c r="O266" s="138"/>
      <c r="P266" s="138"/>
      <c r="Q266" s="138"/>
      <c r="R266" s="138"/>
      <c r="S266" s="138"/>
      <c r="T266" s="139"/>
      <c r="U266" s="107"/>
      <c r="V266" s="107"/>
      <c r="W266" s="107"/>
      <c r="X266" s="107"/>
      <c r="Y266" s="107"/>
      <c r="Z266" s="107"/>
      <c r="AA266" s="107"/>
      <c r="AB266" s="107"/>
      <c r="AC266" s="107"/>
      <c r="AD266" s="107"/>
      <c r="AE266" s="107"/>
      <c r="AT266" s="89" t="s">
        <v>124</v>
      </c>
      <c r="AU266" s="89" t="s">
        <v>18</v>
      </c>
    </row>
    <row r="267" spans="1:65" s="112" customFormat="1" ht="16.5" customHeight="1" x14ac:dyDescent="0.2">
      <c r="A267" s="107"/>
      <c r="B267" s="108"/>
      <c r="C267" s="278" t="s">
        <v>406</v>
      </c>
      <c r="D267" s="278" t="s">
        <v>157</v>
      </c>
      <c r="E267" s="279" t="s">
        <v>787</v>
      </c>
      <c r="F267" s="299" t="s">
        <v>788</v>
      </c>
      <c r="G267" s="281" t="s">
        <v>189</v>
      </c>
      <c r="H267" s="282">
        <v>4</v>
      </c>
      <c r="I267" s="86"/>
      <c r="J267" s="283">
        <f>ROUND(I267*H267,2)</f>
        <v>0</v>
      </c>
      <c r="K267" s="280" t="s">
        <v>122</v>
      </c>
      <c r="L267" s="284"/>
      <c r="M267" s="285" t="s">
        <v>1</v>
      </c>
      <c r="N267" s="286" t="s">
        <v>45</v>
      </c>
      <c r="O267" s="252">
        <v>0</v>
      </c>
      <c r="P267" s="252">
        <f>O267*H267</f>
        <v>0</v>
      </c>
      <c r="Q267" s="252">
        <v>0.215</v>
      </c>
      <c r="R267" s="252">
        <f>Q267*H267</f>
        <v>0.86</v>
      </c>
      <c r="S267" s="252">
        <v>0</v>
      </c>
      <c r="T267" s="253">
        <f>S267*H267</f>
        <v>0</v>
      </c>
      <c r="U267" s="107"/>
      <c r="V267" s="107"/>
      <c r="W267" s="107"/>
      <c r="X267" s="107"/>
      <c r="Y267" s="107"/>
      <c r="Z267" s="107"/>
      <c r="AA267" s="107"/>
      <c r="AB267" s="107"/>
      <c r="AC267" s="107"/>
      <c r="AD267" s="107"/>
      <c r="AE267" s="107"/>
      <c r="AR267" s="254" t="s">
        <v>141</v>
      </c>
      <c r="AT267" s="254" t="s">
        <v>157</v>
      </c>
      <c r="AU267" s="254" t="s">
        <v>18</v>
      </c>
      <c r="AY267" s="89" t="s">
        <v>118</v>
      </c>
      <c r="BE267" s="255">
        <f>IF(N267="základní",J267,0)</f>
        <v>0</v>
      </c>
      <c r="BF267" s="255">
        <f>IF(N267="snížená",J267,0)</f>
        <v>0</v>
      </c>
      <c r="BG267" s="255">
        <f>IF(N267="zákl. přenesená",J267,0)</f>
        <v>0</v>
      </c>
      <c r="BH267" s="255">
        <f>IF(N267="sníž. přenesená",J267,0)</f>
        <v>0</v>
      </c>
      <c r="BI267" s="255">
        <f>IF(N267="nulová",J267,0)</f>
        <v>0</v>
      </c>
      <c r="BJ267" s="89" t="s">
        <v>85</v>
      </c>
      <c r="BK267" s="255">
        <f>ROUND(I267*H267,2)</f>
        <v>0</v>
      </c>
      <c r="BL267" s="89" t="s">
        <v>123</v>
      </c>
      <c r="BM267" s="254" t="s">
        <v>789</v>
      </c>
    </row>
    <row r="268" spans="1:65" s="112" customFormat="1" ht="16.5" customHeight="1" x14ac:dyDescent="0.2">
      <c r="A268" s="107"/>
      <c r="B268" s="108"/>
      <c r="C268" s="244" t="s">
        <v>411</v>
      </c>
      <c r="D268" s="244" t="s">
        <v>120</v>
      </c>
      <c r="E268" s="245" t="s">
        <v>790</v>
      </c>
      <c r="F268" s="290" t="s">
        <v>791</v>
      </c>
      <c r="G268" s="247" t="s">
        <v>189</v>
      </c>
      <c r="H268" s="248">
        <v>12</v>
      </c>
      <c r="I268" s="85"/>
      <c r="J268" s="249">
        <f>ROUND(I268*H268,2)</f>
        <v>0</v>
      </c>
      <c r="K268" s="246" t="s">
        <v>122</v>
      </c>
      <c r="L268" s="108"/>
      <c r="M268" s="250" t="s">
        <v>1</v>
      </c>
      <c r="N268" s="251" t="s">
        <v>45</v>
      </c>
      <c r="O268" s="252">
        <v>2.2029999999999998</v>
      </c>
      <c r="P268" s="252">
        <f>O268*H268</f>
        <v>26.436</v>
      </c>
      <c r="Q268" s="252">
        <v>9.8899999999999995E-3</v>
      </c>
      <c r="R268" s="252">
        <f>Q268*H268</f>
        <v>0.11867999999999999</v>
      </c>
      <c r="S268" s="252">
        <v>0</v>
      </c>
      <c r="T268" s="253">
        <f>S268*H268</f>
        <v>0</v>
      </c>
      <c r="U268" s="107"/>
      <c r="V268" s="107"/>
      <c r="W268" s="107"/>
      <c r="X268" s="107"/>
      <c r="Y268" s="107"/>
      <c r="Z268" s="107"/>
      <c r="AA268" s="107"/>
      <c r="AB268" s="107"/>
      <c r="AC268" s="107"/>
      <c r="AD268" s="107"/>
      <c r="AE268" s="107"/>
      <c r="AR268" s="254" t="s">
        <v>123</v>
      </c>
      <c r="AT268" s="254" t="s">
        <v>120</v>
      </c>
      <c r="AU268" s="254" t="s">
        <v>18</v>
      </c>
      <c r="AY268" s="89" t="s">
        <v>118</v>
      </c>
      <c r="BE268" s="255">
        <f>IF(N268="základní",J268,0)</f>
        <v>0</v>
      </c>
      <c r="BF268" s="255">
        <f>IF(N268="snížená",J268,0)</f>
        <v>0</v>
      </c>
      <c r="BG268" s="255">
        <f>IF(N268="zákl. přenesená",J268,0)</f>
        <v>0</v>
      </c>
      <c r="BH268" s="255">
        <f>IF(N268="sníž. přenesená",J268,0)</f>
        <v>0</v>
      </c>
      <c r="BI268" s="255">
        <f>IF(N268="nulová",J268,0)</f>
        <v>0</v>
      </c>
      <c r="BJ268" s="89" t="s">
        <v>85</v>
      </c>
      <c r="BK268" s="255">
        <f>ROUND(I268*H268,2)</f>
        <v>0</v>
      </c>
      <c r="BL268" s="89" t="s">
        <v>123</v>
      </c>
      <c r="BM268" s="254" t="s">
        <v>792</v>
      </c>
    </row>
    <row r="269" spans="1:65" s="112" customFormat="1" x14ac:dyDescent="0.2">
      <c r="A269" s="107"/>
      <c r="B269" s="108"/>
      <c r="C269" s="107"/>
      <c r="D269" s="256" t="s">
        <v>124</v>
      </c>
      <c r="E269" s="107"/>
      <c r="F269" s="293" t="s">
        <v>793</v>
      </c>
      <c r="G269" s="107"/>
      <c r="H269" s="107"/>
      <c r="I269" s="176"/>
      <c r="J269" s="107"/>
      <c r="K269" s="107"/>
      <c r="L269" s="108"/>
      <c r="M269" s="258"/>
      <c r="N269" s="259"/>
      <c r="O269" s="138"/>
      <c r="P269" s="138"/>
      <c r="Q269" s="138"/>
      <c r="R269" s="138"/>
      <c r="S269" s="138"/>
      <c r="T269" s="139"/>
      <c r="U269" s="107"/>
      <c r="V269" s="107"/>
      <c r="W269" s="107"/>
      <c r="X269" s="107"/>
      <c r="Y269" s="107"/>
      <c r="Z269" s="107"/>
      <c r="AA269" s="107"/>
      <c r="AB269" s="107"/>
      <c r="AC269" s="107"/>
      <c r="AD269" s="107"/>
      <c r="AE269" s="107"/>
      <c r="AT269" s="89" t="s">
        <v>124</v>
      </c>
      <c r="AU269" s="89" t="s">
        <v>18</v>
      </c>
    </row>
    <row r="270" spans="1:65" s="112" customFormat="1" ht="16.5" customHeight="1" x14ac:dyDescent="0.2">
      <c r="A270" s="107"/>
      <c r="B270" s="108"/>
      <c r="C270" s="278" t="s">
        <v>415</v>
      </c>
      <c r="D270" s="278" t="s">
        <v>157</v>
      </c>
      <c r="E270" s="279" t="s">
        <v>794</v>
      </c>
      <c r="F270" s="299" t="s">
        <v>795</v>
      </c>
      <c r="G270" s="281" t="s">
        <v>189</v>
      </c>
      <c r="H270" s="282">
        <v>4</v>
      </c>
      <c r="I270" s="86"/>
      <c r="J270" s="283">
        <f t="shared" ref="J270:J275" si="0">ROUND(I270*H270,2)</f>
        <v>0</v>
      </c>
      <c r="K270" s="280" t="s">
        <v>122</v>
      </c>
      <c r="L270" s="284"/>
      <c r="M270" s="285" t="s">
        <v>1</v>
      </c>
      <c r="N270" s="286" t="s">
        <v>45</v>
      </c>
      <c r="O270" s="252">
        <v>0</v>
      </c>
      <c r="P270" s="252">
        <f t="shared" ref="P270:P275" si="1">O270*H270</f>
        <v>0</v>
      </c>
      <c r="Q270" s="252">
        <v>0.43</v>
      </c>
      <c r="R270" s="252">
        <f t="shared" ref="R270:R275" si="2">Q270*H270</f>
        <v>1.72</v>
      </c>
      <c r="S270" s="252">
        <v>0</v>
      </c>
      <c r="T270" s="253">
        <f t="shared" ref="T270:T275" si="3">S270*H270</f>
        <v>0</v>
      </c>
      <c r="U270" s="107"/>
      <c r="V270" s="107"/>
      <c r="W270" s="107"/>
      <c r="X270" s="107"/>
      <c r="Y270" s="107"/>
      <c r="Z270" s="107"/>
      <c r="AA270" s="107"/>
      <c r="AB270" s="107"/>
      <c r="AC270" s="107"/>
      <c r="AD270" s="107"/>
      <c r="AE270" s="107"/>
      <c r="AR270" s="254" t="s">
        <v>141</v>
      </c>
      <c r="AT270" s="254" t="s">
        <v>157</v>
      </c>
      <c r="AU270" s="254" t="s">
        <v>18</v>
      </c>
      <c r="AY270" s="89" t="s">
        <v>118</v>
      </c>
      <c r="BE270" s="255">
        <f t="shared" ref="BE270:BE275" si="4">IF(N270="základní",J270,0)</f>
        <v>0</v>
      </c>
      <c r="BF270" s="255">
        <f t="shared" ref="BF270:BF275" si="5">IF(N270="snížená",J270,0)</f>
        <v>0</v>
      </c>
      <c r="BG270" s="255">
        <f t="shared" ref="BG270:BG275" si="6">IF(N270="zákl. přenesená",J270,0)</f>
        <v>0</v>
      </c>
      <c r="BH270" s="255">
        <f t="shared" ref="BH270:BH275" si="7">IF(N270="sníž. přenesená",J270,0)</f>
        <v>0</v>
      </c>
      <c r="BI270" s="255">
        <f t="shared" ref="BI270:BI275" si="8">IF(N270="nulová",J270,0)</f>
        <v>0</v>
      </c>
      <c r="BJ270" s="89" t="s">
        <v>85</v>
      </c>
      <c r="BK270" s="255">
        <f t="shared" ref="BK270:BK275" si="9">ROUND(I270*H270,2)</f>
        <v>0</v>
      </c>
      <c r="BL270" s="89" t="s">
        <v>123</v>
      </c>
      <c r="BM270" s="254" t="s">
        <v>796</v>
      </c>
    </row>
    <row r="271" spans="1:65" s="112" customFormat="1" ht="16.5" customHeight="1" x14ac:dyDescent="0.2">
      <c r="A271" s="107"/>
      <c r="B271" s="108"/>
      <c r="C271" s="278" t="s">
        <v>419</v>
      </c>
      <c r="D271" s="278" t="s">
        <v>157</v>
      </c>
      <c r="E271" s="279" t="s">
        <v>797</v>
      </c>
      <c r="F271" s="299" t="s">
        <v>798</v>
      </c>
      <c r="G271" s="281" t="s">
        <v>189</v>
      </c>
      <c r="H271" s="282">
        <v>1</v>
      </c>
      <c r="I271" s="86"/>
      <c r="J271" s="283">
        <f t="shared" si="0"/>
        <v>0</v>
      </c>
      <c r="K271" s="280" t="s">
        <v>122</v>
      </c>
      <c r="L271" s="284"/>
      <c r="M271" s="285" t="s">
        <v>1</v>
      </c>
      <c r="N271" s="286" t="s">
        <v>45</v>
      </c>
      <c r="O271" s="252">
        <v>0</v>
      </c>
      <c r="P271" s="252">
        <f t="shared" si="1"/>
        <v>0</v>
      </c>
      <c r="Q271" s="252">
        <v>2.8000000000000001E-2</v>
      </c>
      <c r="R271" s="252">
        <f t="shared" si="2"/>
        <v>2.8000000000000001E-2</v>
      </c>
      <c r="S271" s="252">
        <v>0</v>
      </c>
      <c r="T271" s="253">
        <f t="shared" si="3"/>
        <v>0</v>
      </c>
      <c r="U271" s="107"/>
      <c r="V271" s="107"/>
      <c r="W271" s="107"/>
      <c r="X271" s="107"/>
      <c r="Y271" s="107"/>
      <c r="Z271" s="107"/>
      <c r="AA271" s="107"/>
      <c r="AB271" s="107"/>
      <c r="AC271" s="107"/>
      <c r="AD271" s="107"/>
      <c r="AE271" s="107"/>
      <c r="AR271" s="254" t="s">
        <v>141</v>
      </c>
      <c r="AT271" s="254" t="s">
        <v>157</v>
      </c>
      <c r="AU271" s="254" t="s">
        <v>18</v>
      </c>
      <c r="AY271" s="89" t="s">
        <v>118</v>
      </c>
      <c r="BE271" s="255">
        <f t="shared" si="4"/>
        <v>0</v>
      </c>
      <c r="BF271" s="255">
        <f t="shared" si="5"/>
        <v>0</v>
      </c>
      <c r="BG271" s="255">
        <f t="shared" si="6"/>
        <v>0</v>
      </c>
      <c r="BH271" s="255">
        <f t="shared" si="7"/>
        <v>0</v>
      </c>
      <c r="BI271" s="255">
        <f t="shared" si="8"/>
        <v>0</v>
      </c>
      <c r="BJ271" s="89" t="s">
        <v>85</v>
      </c>
      <c r="BK271" s="255">
        <f t="shared" si="9"/>
        <v>0</v>
      </c>
      <c r="BL271" s="89" t="s">
        <v>123</v>
      </c>
      <c r="BM271" s="254" t="s">
        <v>799</v>
      </c>
    </row>
    <row r="272" spans="1:65" s="112" customFormat="1" ht="16.5" customHeight="1" x14ac:dyDescent="0.2">
      <c r="A272" s="107"/>
      <c r="B272" s="108"/>
      <c r="C272" s="278" t="s">
        <v>423</v>
      </c>
      <c r="D272" s="278" t="s">
        <v>157</v>
      </c>
      <c r="E272" s="279" t="s">
        <v>800</v>
      </c>
      <c r="F272" s="299" t="s">
        <v>801</v>
      </c>
      <c r="G272" s="281" t="s">
        <v>189</v>
      </c>
      <c r="H272" s="282">
        <v>1</v>
      </c>
      <c r="I272" s="86"/>
      <c r="J272" s="283">
        <f t="shared" si="0"/>
        <v>0</v>
      </c>
      <c r="K272" s="280" t="s">
        <v>122</v>
      </c>
      <c r="L272" s="284"/>
      <c r="M272" s="285" t="s">
        <v>1</v>
      </c>
      <c r="N272" s="286" t="s">
        <v>45</v>
      </c>
      <c r="O272" s="252">
        <v>0</v>
      </c>
      <c r="P272" s="252">
        <f t="shared" si="1"/>
        <v>0</v>
      </c>
      <c r="Q272" s="252">
        <v>0.04</v>
      </c>
      <c r="R272" s="252">
        <f t="shared" si="2"/>
        <v>0.04</v>
      </c>
      <c r="S272" s="252">
        <v>0</v>
      </c>
      <c r="T272" s="253">
        <f t="shared" si="3"/>
        <v>0</v>
      </c>
      <c r="U272" s="107"/>
      <c r="V272" s="107"/>
      <c r="W272" s="107"/>
      <c r="X272" s="107"/>
      <c r="Y272" s="107"/>
      <c r="Z272" s="107"/>
      <c r="AA272" s="107"/>
      <c r="AB272" s="107"/>
      <c r="AC272" s="107"/>
      <c r="AD272" s="107"/>
      <c r="AE272" s="107"/>
      <c r="AR272" s="254" t="s">
        <v>141</v>
      </c>
      <c r="AT272" s="254" t="s">
        <v>157</v>
      </c>
      <c r="AU272" s="254" t="s">
        <v>18</v>
      </c>
      <c r="AY272" s="89" t="s">
        <v>118</v>
      </c>
      <c r="BE272" s="255">
        <f t="shared" si="4"/>
        <v>0</v>
      </c>
      <c r="BF272" s="255">
        <f t="shared" si="5"/>
        <v>0</v>
      </c>
      <c r="BG272" s="255">
        <f t="shared" si="6"/>
        <v>0</v>
      </c>
      <c r="BH272" s="255">
        <f t="shared" si="7"/>
        <v>0</v>
      </c>
      <c r="BI272" s="255">
        <f t="shared" si="8"/>
        <v>0</v>
      </c>
      <c r="BJ272" s="89" t="s">
        <v>85</v>
      </c>
      <c r="BK272" s="255">
        <f t="shared" si="9"/>
        <v>0</v>
      </c>
      <c r="BL272" s="89" t="s">
        <v>123</v>
      </c>
      <c r="BM272" s="254" t="s">
        <v>802</v>
      </c>
    </row>
    <row r="273" spans="1:65" s="112" customFormat="1" ht="16.5" customHeight="1" x14ac:dyDescent="0.2">
      <c r="A273" s="107"/>
      <c r="B273" s="108"/>
      <c r="C273" s="278" t="s">
        <v>427</v>
      </c>
      <c r="D273" s="278" t="s">
        <v>157</v>
      </c>
      <c r="E273" s="279" t="s">
        <v>803</v>
      </c>
      <c r="F273" s="299" t="s">
        <v>804</v>
      </c>
      <c r="G273" s="281" t="s">
        <v>189</v>
      </c>
      <c r="H273" s="282">
        <v>2</v>
      </c>
      <c r="I273" s="86"/>
      <c r="J273" s="283">
        <f t="shared" si="0"/>
        <v>0</v>
      </c>
      <c r="K273" s="280" t="s">
        <v>122</v>
      </c>
      <c r="L273" s="284"/>
      <c r="M273" s="285" t="s">
        <v>1</v>
      </c>
      <c r="N273" s="286" t="s">
        <v>45</v>
      </c>
      <c r="O273" s="252">
        <v>0</v>
      </c>
      <c r="P273" s="252">
        <f t="shared" si="1"/>
        <v>0</v>
      </c>
      <c r="Q273" s="252">
        <v>6.8000000000000005E-2</v>
      </c>
      <c r="R273" s="252">
        <f t="shared" si="2"/>
        <v>0.13600000000000001</v>
      </c>
      <c r="S273" s="252">
        <v>0</v>
      </c>
      <c r="T273" s="253">
        <f t="shared" si="3"/>
        <v>0</v>
      </c>
      <c r="U273" s="107"/>
      <c r="V273" s="107"/>
      <c r="W273" s="107"/>
      <c r="X273" s="107"/>
      <c r="Y273" s="107"/>
      <c r="Z273" s="107"/>
      <c r="AA273" s="107"/>
      <c r="AB273" s="107"/>
      <c r="AC273" s="107"/>
      <c r="AD273" s="107"/>
      <c r="AE273" s="107"/>
      <c r="AR273" s="254" t="s">
        <v>141</v>
      </c>
      <c r="AT273" s="254" t="s">
        <v>157</v>
      </c>
      <c r="AU273" s="254" t="s">
        <v>18</v>
      </c>
      <c r="AY273" s="89" t="s">
        <v>118</v>
      </c>
      <c r="BE273" s="255">
        <f t="shared" si="4"/>
        <v>0</v>
      </c>
      <c r="BF273" s="255">
        <f t="shared" si="5"/>
        <v>0</v>
      </c>
      <c r="BG273" s="255">
        <f t="shared" si="6"/>
        <v>0</v>
      </c>
      <c r="BH273" s="255">
        <f t="shared" si="7"/>
        <v>0</v>
      </c>
      <c r="BI273" s="255">
        <f t="shared" si="8"/>
        <v>0</v>
      </c>
      <c r="BJ273" s="89" t="s">
        <v>85</v>
      </c>
      <c r="BK273" s="255">
        <f t="shared" si="9"/>
        <v>0</v>
      </c>
      <c r="BL273" s="89" t="s">
        <v>123</v>
      </c>
      <c r="BM273" s="254" t="s">
        <v>805</v>
      </c>
    </row>
    <row r="274" spans="1:65" s="112" customFormat="1" ht="16.5" customHeight="1" x14ac:dyDescent="0.2">
      <c r="A274" s="107"/>
      <c r="B274" s="108"/>
      <c r="C274" s="278" t="s">
        <v>431</v>
      </c>
      <c r="D274" s="278" t="s">
        <v>157</v>
      </c>
      <c r="E274" s="279" t="s">
        <v>806</v>
      </c>
      <c r="F274" s="299" t="s">
        <v>807</v>
      </c>
      <c r="G274" s="281" t="s">
        <v>189</v>
      </c>
      <c r="H274" s="282">
        <v>4</v>
      </c>
      <c r="I274" s="86"/>
      <c r="J274" s="283">
        <f t="shared" si="0"/>
        <v>0</v>
      </c>
      <c r="K274" s="280" t="s">
        <v>122</v>
      </c>
      <c r="L274" s="284"/>
      <c r="M274" s="285" t="s">
        <v>1</v>
      </c>
      <c r="N274" s="286" t="s">
        <v>45</v>
      </c>
      <c r="O274" s="252">
        <v>0</v>
      </c>
      <c r="P274" s="252">
        <f t="shared" si="1"/>
        <v>0</v>
      </c>
      <c r="Q274" s="252">
        <v>8.1000000000000003E-2</v>
      </c>
      <c r="R274" s="252">
        <f t="shared" si="2"/>
        <v>0.32400000000000001</v>
      </c>
      <c r="S274" s="252">
        <v>0</v>
      </c>
      <c r="T274" s="253">
        <f t="shared" si="3"/>
        <v>0</v>
      </c>
      <c r="U274" s="107"/>
      <c r="V274" s="107"/>
      <c r="W274" s="107"/>
      <c r="X274" s="107"/>
      <c r="Y274" s="107"/>
      <c r="Z274" s="107"/>
      <c r="AA274" s="107"/>
      <c r="AB274" s="107"/>
      <c r="AC274" s="107"/>
      <c r="AD274" s="107"/>
      <c r="AE274" s="107"/>
      <c r="AR274" s="254" t="s">
        <v>141</v>
      </c>
      <c r="AT274" s="254" t="s">
        <v>157</v>
      </c>
      <c r="AU274" s="254" t="s">
        <v>18</v>
      </c>
      <c r="AY274" s="89" t="s">
        <v>118</v>
      </c>
      <c r="BE274" s="255">
        <f t="shared" si="4"/>
        <v>0</v>
      </c>
      <c r="BF274" s="255">
        <f t="shared" si="5"/>
        <v>0</v>
      </c>
      <c r="BG274" s="255">
        <f t="shared" si="6"/>
        <v>0</v>
      </c>
      <c r="BH274" s="255">
        <f t="shared" si="7"/>
        <v>0</v>
      </c>
      <c r="BI274" s="255">
        <f t="shared" si="8"/>
        <v>0</v>
      </c>
      <c r="BJ274" s="89" t="s">
        <v>85</v>
      </c>
      <c r="BK274" s="255">
        <f t="shared" si="9"/>
        <v>0</v>
      </c>
      <c r="BL274" s="89" t="s">
        <v>123</v>
      </c>
      <c r="BM274" s="254" t="s">
        <v>808</v>
      </c>
    </row>
    <row r="275" spans="1:65" s="112" customFormat="1" ht="16.5" customHeight="1" x14ac:dyDescent="0.2">
      <c r="A275" s="107"/>
      <c r="B275" s="108"/>
      <c r="C275" s="244" t="s">
        <v>435</v>
      </c>
      <c r="D275" s="244" t="s">
        <v>120</v>
      </c>
      <c r="E275" s="245" t="s">
        <v>809</v>
      </c>
      <c r="F275" s="290" t="s">
        <v>810</v>
      </c>
      <c r="G275" s="247" t="s">
        <v>189</v>
      </c>
      <c r="H275" s="248">
        <v>7</v>
      </c>
      <c r="I275" s="85"/>
      <c r="J275" s="249">
        <f t="shared" si="0"/>
        <v>0</v>
      </c>
      <c r="K275" s="246" t="s">
        <v>122</v>
      </c>
      <c r="L275" s="108"/>
      <c r="M275" s="250" t="s">
        <v>1</v>
      </c>
      <c r="N275" s="251" t="s">
        <v>45</v>
      </c>
      <c r="O275" s="252">
        <v>2.2029999999999998</v>
      </c>
      <c r="P275" s="252">
        <f t="shared" si="1"/>
        <v>15.420999999999999</v>
      </c>
      <c r="Q275" s="252">
        <v>1.218E-2</v>
      </c>
      <c r="R275" s="252">
        <f t="shared" si="2"/>
        <v>8.5260000000000002E-2</v>
      </c>
      <c r="S275" s="252">
        <v>0</v>
      </c>
      <c r="T275" s="253">
        <f t="shared" si="3"/>
        <v>0</v>
      </c>
      <c r="U275" s="107"/>
      <c r="V275" s="107"/>
      <c r="W275" s="107"/>
      <c r="X275" s="107"/>
      <c r="Y275" s="107"/>
      <c r="Z275" s="107"/>
      <c r="AA275" s="107"/>
      <c r="AB275" s="107"/>
      <c r="AC275" s="107"/>
      <c r="AD275" s="107"/>
      <c r="AE275" s="107"/>
      <c r="AR275" s="254" t="s">
        <v>123</v>
      </c>
      <c r="AT275" s="254" t="s">
        <v>120</v>
      </c>
      <c r="AU275" s="254" t="s">
        <v>18</v>
      </c>
      <c r="AY275" s="89" t="s">
        <v>118</v>
      </c>
      <c r="BE275" s="255">
        <f t="shared" si="4"/>
        <v>0</v>
      </c>
      <c r="BF275" s="255">
        <f t="shared" si="5"/>
        <v>0</v>
      </c>
      <c r="BG275" s="255">
        <f t="shared" si="6"/>
        <v>0</v>
      </c>
      <c r="BH275" s="255">
        <f t="shared" si="7"/>
        <v>0</v>
      </c>
      <c r="BI275" s="255">
        <f t="shared" si="8"/>
        <v>0</v>
      </c>
      <c r="BJ275" s="89" t="s">
        <v>85</v>
      </c>
      <c r="BK275" s="255">
        <f t="shared" si="9"/>
        <v>0</v>
      </c>
      <c r="BL275" s="89" t="s">
        <v>123</v>
      </c>
      <c r="BM275" s="254" t="s">
        <v>811</v>
      </c>
    </row>
    <row r="276" spans="1:65" s="112" customFormat="1" x14ac:dyDescent="0.2">
      <c r="A276" s="107"/>
      <c r="B276" s="108"/>
      <c r="C276" s="107"/>
      <c r="D276" s="256" t="s">
        <v>124</v>
      </c>
      <c r="E276" s="107"/>
      <c r="F276" s="293" t="s">
        <v>812</v>
      </c>
      <c r="G276" s="107"/>
      <c r="H276" s="107"/>
      <c r="I276" s="176"/>
      <c r="J276" s="107"/>
      <c r="K276" s="107"/>
      <c r="L276" s="108"/>
      <c r="M276" s="258"/>
      <c r="N276" s="259"/>
      <c r="O276" s="138"/>
      <c r="P276" s="138"/>
      <c r="Q276" s="138"/>
      <c r="R276" s="138"/>
      <c r="S276" s="138"/>
      <c r="T276" s="139"/>
      <c r="U276" s="107"/>
      <c r="V276" s="107"/>
      <c r="W276" s="107"/>
      <c r="X276" s="107"/>
      <c r="Y276" s="107"/>
      <c r="Z276" s="107"/>
      <c r="AA276" s="107"/>
      <c r="AB276" s="107"/>
      <c r="AC276" s="107"/>
      <c r="AD276" s="107"/>
      <c r="AE276" s="107"/>
      <c r="AT276" s="89" t="s">
        <v>124</v>
      </c>
      <c r="AU276" s="89" t="s">
        <v>18</v>
      </c>
    </row>
    <row r="277" spans="1:65" s="112" customFormat="1" ht="16.5" customHeight="1" x14ac:dyDescent="0.2">
      <c r="A277" s="107"/>
      <c r="B277" s="108"/>
      <c r="C277" s="278" t="s">
        <v>439</v>
      </c>
      <c r="D277" s="278" t="s">
        <v>157</v>
      </c>
      <c r="E277" s="279" t="s">
        <v>813</v>
      </c>
      <c r="F277" s="299" t="s">
        <v>814</v>
      </c>
      <c r="G277" s="281" t="s">
        <v>189</v>
      </c>
      <c r="H277" s="282">
        <v>7</v>
      </c>
      <c r="I277" s="86"/>
      <c r="J277" s="283">
        <f>ROUND(I277*H277,2)</f>
        <v>0</v>
      </c>
      <c r="K277" s="280" t="s">
        <v>122</v>
      </c>
      <c r="L277" s="284"/>
      <c r="M277" s="285" t="s">
        <v>1</v>
      </c>
      <c r="N277" s="286" t="s">
        <v>45</v>
      </c>
      <c r="O277" s="252">
        <v>0</v>
      </c>
      <c r="P277" s="252">
        <f>O277*H277</f>
        <v>0</v>
      </c>
      <c r="Q277" s="252">
        <v>0.58499999999999996</v>
      </c>
      <c r="R277" s="252">
        <f>Q277*H277</f>
        <v>4.0949999999999998</v>
      </c>
      <c r="S277" s="252">
        <v>0</v>
      </c>
      <c r="T277" s="253">
        <f>S277*H277</f>
        <v>0</v>
      </c>
      <c r="U277" s="107"/>
      <c r="V277" s="107"/>
      <c r="W277" s="107"/>
      <c r="X277" s="107"/>
      <c r="Y277" s="107"/>
      <c r="Z277" s="107"/>
      <c r="AA277" s="107"/>
      <c r="AB277" s="107"/>
      <c r="AC277" s="107"/>
      <c r="AD277" s="107"/>
      <c r="AE277" s="107"/>
      <c r="AR277" s="254" t="s">
        <v>141</v>
      </c>
      <c r="AT277" s="254" t="s">
        <v>157</v>
      </c>
      <c r="AU277" s="254" t="s">
        <v>18</v>
      </c>
      <c r="AY277" s="89" t="s">
        <v>118</v>
      </c>
      <c r="BE277" s="255">
        <f>IF(N277="základní",J277,0)</f>
        <v>0</v>
      </c>
      <c r="BF277" s="255">
        <f>IF(N277="snížená",J277,0)</f>
        <v>0</v>
      </c>
      <c r="BG277" s="255">
        <f>IF(N277="zákl. přenesená",J277,0)</f>
        <v>0</v>
      </c>
      <c r="BH277" s="255">
        <f>IF(N277="sníž. přenesená",J277,0)</f>
        <v>0</v>
      </c>
      <c r="BI277" s="255">
        <f>IF(N277="nulová",J277,0)</f>
        <v>0</v>
      </c>
      <c r="BJ277" s="89" t="s">
        <v>85</v>
      </c>
      <c r="BK277" s="255">
        <f>ROUND(I277*H277,2)</f>
        <v>0</v>
      </c>
      <c r="BL277" s="89" t="s">
        <v>123</v>
      </c>
      <c r="BM277" s="254" t="s">
        <v>815</v>
      </c>
    </row>
    <row r="278" spans="1:65" s="112" customFormat="1" ht="16.5" customHeight="1" x14ac:dyDescent="0.2">
      <c r="A278" s="107"/>
      <c r="B278" s="108"/>
      <c r="C278" s="244" t="s">
        <v>443</v>
      </c>
      <c r="D278" s="244" t="s">
        <v>120</v>
      </c>
      <c r="E278" s="245" t="s">
        <v>816</v>
      </c>
      <c r="F278" s="290" t="s">
        <v>817</v>
      </c>
      <c r="G278" s="247" t="s">
        <v>121</v>
      </c>
      <c r="H278" s="248">
        <v>5.4950000000000001</v>
      </c>
      <c r="I278" s="85"/>
      <c r="J278" s="249">
        <f>ROUND(I278*H278,2)</f>
        <v>0</v>
      </c>
      <c r="K278" s="246" t="s">
        <v>122</v>
      </c>
      <c r="L278" s="108"/>
      <c r="M278" s="250" t="s">
        <v>1</v>
      </c>
      <c r="N278" s="251" t="s">
        <v>45</v>
      </c>
      <c r="O278" s="252">
        <v>2.2759999999999998</v>
      </c>
      <c r="P278" s="252">
        <f>O278*H278</f>
        <v>12.50662</v>
      </c>
      <c r="Q278" s="252">
        <v>0.10519000000000001</v>
      </c>
      <c r="R278" s="252">
        <f>Q278*H278</f>
        <v>0.57801905000000009</v>
      </c>
      <c r="S278" s="252">
        <v>0</v>
      </c>
      <c r="T278" s="253">
        <f>S278*H278</f>
        <v>0</v>
      </c>
      <c r="U278" s="107"/>
      <c r="V278" s="107"/>
      <c r="W278" s="107"/>
      <c r="X278" s="107"/>
      <c r="Y278" s="107"/>
      <c r="Z278" s="107"/>
      <c r="AA278" s="107"/>
      <c r="AB278" s="107"/>
      <c r="AC278" s="107"/>
      <c r="AD278" s="107"/>
      <c r="AE278" s="107"/>
      <c r="AR278" s="254" t="s">
        <v>123</v>
      </c>
      <c r="AT278" s="254" t="s">
        <v>120</v>
      </c>
      <c r="AU278" s="254" t="s">
        <v>18</v>
      </c>
      <c r="AY278" s="89" t="s">
        <v>118</v>
      </c>
      <c r="BE278" s="255">
        <f>IF(N278="základní",J278,0)</f>
        <v>0</v>
      </c>
      <c r="BF278" s="255">
        <f>IF(N278="snížená",J278,0)</f>
        <v>0</v>
      </c>
      <c r="BG278" s="255">
        <f>IF(N278="zákl. přenesená",J278,0)</f>
        <v>0</v>
      </c>
      <c r="BH278" s="255">
        <f>IF(N278="sníž. přenesená",J278,0)</f>
        <v>0</v>
      </c>
      <c r="BI278" s="255">
        <f>IF(N278="nulová",J278,0)</f>
        <v>0</v>
      </c>
      <c r="BJ278" s="89" t="s">
        <v>85</v>
      </c>
      <c r="BK278" s="255">
        <f>ROUND(I278*H278,2)</f>
        <v>0</v>
      </c>
      <c r="BL278" s="89" t="s">
        <v>123</v>
      </c>
      <c r="BM278" s="254" t="s">
        <v>818</v>
      </c>
    </row>
    <row r="279" spans="1:65" s="112" customFormat="1" x14ac:dyDescent="0.2">
      <c r="A279" s="107"/>
      <c r="B279" s="108"/>
      <c r="C279" s="107"/>
      <c r="D279" s="256" t="s">
        <v>124</v>
      </c>
      <c r="E279" s="107"/>
      <c r="F279" s="293" t="s">
        <v>819</v>
      </c>
      <c r="G279" s="107"/>
      <c r="H279" s="107"/>
      <c r="I279" s="176"/>
      <c r="J279" s="107"/>
      <c r="K279" s="107"/>
      <c r="L279" s="108"/>
      <c r="M279" s="258"/>
      <c r="N279" s="259"/>
      <c r="O279" s="138"/>
      <c r="P279" s="138"/>
      <c r="Q279" s="138"/>
      <c r="R279" s="138"/>
      <c r="S279" s="138"/>
      <c r="T279" s="139"/>
      <c r="U279" s="107"/>
      <c r="V279" s="107"/>
      <c r="W279" s="107"/>
      <c r="X279" s="107"/>
      <c r="Y279" s="107"/>
      <c r="Z279" s="107"/>
      <c r="AA279" s="107"/>
      <c r="AB279" s="107"/>
      <c r="AC279" s="107"/>
      <c r="AD279" s="107"/>
      <c r="AE279" s="107"/>
      <c r="AT279" s="89" t="s">
        <v>124</v>
      </c>
      <c r="AU279" s="89" t="s">
        <v>18</v>
      </c>
    </row>
    <row r="280" spans="1:65" s="260" customFormat="1" x14ac:dyDescent="0.2">
      <c r="B280" s="261"/>
      <c r="D280" s="262" t="s">
        <v>125</v>
      </c>
      <c r="E280" s="263" t="s">
        <v>1</v>
      </c>
      <c r="F280" s="298" t="s">
        <v>820</v>
      </c>
      <c r="H280" s="265">
        <v>5.4950000000000001</v>
      </c>
      <c r="I280" s="179"/>
      <c r="L280" s="261"/>
      <c r="M280" s="266"/>
      <c r="N280" s="267"/>
      <c r="O280" s="267"/>
      <c r="P280" s="267"/>
      <c r="Q280" s="267"/>
      <c r="R280" s="267"/>
      <c r="S280" s="267"/>
      <c r="T280" s="268"/>
      <c r="AT280" s="263" t="s">
        <v>125</v>
      </c>
      <c r="AU280" s="263" t="s">
        <v>18</v>
      </c>
      <c r="AV280" s="260" t="s">
        <v>18</v>
      </c>
      <c r="AW280" s="260" t="s">
        <v>35</v>
      </c>
      <c r="AX280" s="260" t="s">
        <v>85</v>
      </c>
      <c r="AY280" s="263" t="s">
        <v>118</v>
      </c>
    </row>
    <row r="281" spans="1:65" s="233" customFormat="1" ht="22.9" customHeight="1" x14ac:dyDescent="0.2">
      <c r="B281" s="234"/>
      <c r="D281" s="235" t="s">
        <v>79</v>
      </c>
      <c r="E281" s="287" t="s">
        <v>145</v>
      </c>
      <c r="F281" s="292" t="s">
        <v>162</v>
      </c>
      <c r="I281" s="178"/>
      <c r="J281" s="288">
        <f>BK281</f>
        <v>0</v>
      </c>
      <c r="L281" s="234"/>
      <c r="M281" s="238"/>
      <c r="N281" s="239"/>
      <c r="O281" s="239"/>
      <c r="P281" s="240">
        <f>SUM(P282:P287)</f>
        <v>97.359000000000009</v>
      </c>
      <c r="Q281" s="239"/>
      <c r="R281" s="240">
        <f>SUM(R282:R287)</f>
        <v>1.5223600000000002</v>
      </c>
      <c r="S281" s="239"/>
      <c r="T281" s="241">
        <f>SUM(T282:T287)</f>
        <v>0</v>
      </c>
      <c r="AR281" s="235" t="s">
        <v>85</v>
      </c>
      <c r="AT281" s="242" t="s">
        <v>79</v>
      </c>
      <c r="AU281" s="242" t="s">
        <v>85</v>
      </c>
      <c r="AY281" s="235" t="s">
        <v>118</v>
      </c>
      <c r="BK281" s="243">
        <f>SUM(BK282:BK287)</f>
        <v>0</v>
      </c>
    </row>
    <row r="282" spans="1:65" s="112" customFormat="1" ht="16.5" customHeight="1" x14ac:dyDescent="0.2">
      <c r="A282" s="107"/>
      <c r="B282" s="108"/>
      <c r="C282" s="244" t="s">
        <v>447</v>
      </c>
      <c r="D282" s="244" t="s">
        <v>120</v>
      </c>
      <c r="E282" s="245" t="s">
        <v>548</v>
      </c>
      <c r="F282" s="290" t="s">
        <v>549</v>
      </c>
      <c r="G282" s="247" t="s">
        <v>127</v>
      </c>
      <c r="H282" s="248">
        <v>554.6</v>
      </c>
      <c r="I282" s="85"/>
      <c r="J282" s="249">
        <f>ROUND(I282*H282,2)</f>
        <v>0</v>
      </c>
      <c r="K282" s="246" t="s">
        <v>122</v>
      </c>
      <c r="L282" s="108"/>
      <c r="M282" s="250" t="s">
        <v>1</v>
      </c>
      <c r="N282" s="251" t="s">
        <v>45</v>
      </c>
      <c r="O282" s="252">
        <v>0.155</v>
      </c>
      <c r="P282" s="252">
        <f>O282*H282</f>
        <v>85.963000000000008</v>
      </c>
      <c r="Q282" s="252">
        <v>0</v>
      </c>
      <c r="R282" s="252">
        <f>Q282*H282</f>
        <v>0</v>
      </c>
      <c r="S282" s="252">
        <v>0</v>
      </c>
      <c r="T282" s="253">
        <f>S282*H282</f>
        <v>0</v>
      </c>
      <c r="U282" s="107"/>
      <c r="V282" s="107"/>
      <c r="W282" s="107"/>
      <c r="X282" s="107"/>
      <c r="Y282" s="107"/>
      <c r="Z282" s="107"/>
      <c r="AA282" s="107"/>
      <c r="AB282" s="107"/>
      <c r="AC282" s="107"/>
      <c r="AD282" s="107"/>
      <c r="AE282" s="107"/>
      <c r="AR282" s="254" t="s">
        <v>123</v>
      </c>
      <c r="AT282" s="254" t="s">
        <v>120</v>
      </c>
      <c r="AU282" s="254" t="s">
        <v>18</v>
      </c>
      <c r="AY282" s="89" t="s">
        <v>118</v>
      </c>
      <c r="BE282" s="255">
        <f>IF(N282="základní",J282,0)</f>
        <v>0</v>
      </c>
      <c r="BF282" s="255">
        <f>IF(N282="snížená",J282,0)</f>
        <v>0</v>
      </c>
      <c r="BG282" s="255">
        <f>IF(N282="zákl. přenesená",J282,0)</f>
        <v>0</v>
      </c>
      <c r="BH282" s="255">
        <f>IF(N282="sníž. přenesená",J282,0)</f>
        <v>0</v>
      </c>
      <c r="BI282" s="255">
        <f>IF(N282="nulová",J282,0)</f>
        <v>0</v>
      </c>
      <c r="BJ282" s="89" t="s">
        <v>85</v>
      </c>
      <c r="BK282" s="255">
        <f>ROUND(I282*H282,2)</f>
        <v>0</v>
      </c>
      <c r="BL282" s="89" t="s">
        <v>123</v>
      </c>
      <c r="BM282" s="254" t="s">
        <v>821</v>
      </c>
    </row>
    <row r="283" spans="1:65" s="112" customFormat="1" x14ac:dyDescent="0.2">
      <c r="A283" s="107"/>
      <c r="B283" s="108"/>
      <c r="C283" s="107"/>
      <c r="D283" s="256" t="s">
        <v>124</v>
      </c>
      <c r="E283" s="107"/>
      <c r="F283" s="293" t="s">
        <v>551</v>
      </c>
      <c r="G283" s="107"/>
      <c r="H283" s="107"/>
      <c r="I283" s="176"/>
      <c r="J283" s="107"/>
      <c r="K283" s="107"/>
      <c r="L283" s="108"/>
      <c r="M283" s="258"/>
      <c r="N283" s="259"/>
      <c r="O283" s="138"/>
      <c r="P283" s="138"/>
      <c r="Q283" s="138"/>
      <c r="R283" s="138"/>
      <c r="S283" s="138"/>
      <c r="T283" s="139"/>
      <c r="U283" s="107"/>
      <c r="V283" s="107"/>
      <c r="W283" s="107"/>
      <c r="X283" s="107"/>
      <c r="Y283" s="107"/>
      <c r="Z283" s="107"/>
      <c r="AA283" s="107"/>
      <c r="AB283" s="107"/>
      <c r="AC283" s="107"/>
      <c r="AD283" s="107"/>
      <c r="AE283" s="107"/>
      <c r="AT283" s="89" t="s">
        <v>124</v>
      </c>
      <c r="AU283" s="89" t="s">
        <v>18</v>
      </c>
    </row>
    <row r="284" spans="1:65" s="260" customFormat="1" x14ac:dyDescent="0.2">
      <c r="B284" s="261"/>
      <c r="D284" s="262" t="s">
        <v>125</v>
      </c>
      <c r="E284" s="263" t="s">
        <v>1</v>
      </c>
      <c r="F284" s="298" t="s">
        <v>822</v>
      </c>
      <c r="H284" s="265">
        <v>554.6</v>
      </c>
      <c r="I284" s="179"/>
      <c r="L284" s="261"/>
      <c r="M284" s="266"/>
      <c r="N284" s="267"/>
      <c r="O284" s="267"/>
      <c r="P284" s="267"/>
      <c r="Q284" s="267"/>
      <c r="R284" s="267"/>
      <c r="S284" s="267"/>
      <c r="T284" s="268"/>
      <c r="AT284" s="263" t="s">
        <v>125</v>
      </c>
      <c r="AU284" s="263" t="s">
        <v>18</v>
      </c>
      <c r="AV284" s="260" t="s">
        <v>18</v>
      </c>
      <c r="AW284" s="260" t="s">
        <v>35</v>
      </c>
      <c r="AX284" s="260" t="s">
        <v>85</v>
      </c>
      <c r="AY284" s="263" t="s">
        <v>118</v>
      </c>
    </row>
    <row r="285" spans="1:65" s="112" customFormat="1" ht="21.75" customHeight="1" x14ac:dyDescent="0.2">
      <c r="A285" s="107"/>
      <c r="B285" s="108"/>
      <c r="C285" s="244" t="s">
        <v>451</v>
      </c>
      <c r="D285" s="244" t="s">
        <v>120</v>
      </c>
      <c r="E285" s="245" t="s">
        <v>823</v>
      </c>
      <c r="F285" s="290" t="s">
        <v>824</v>
      </c>
      <c r="G285" s="247" t="s">
        <v>189</v>
      </c>
      <c r="H285" s="248">
        <v>7</v>
      </c>
      <c r="I285" s="85"/>
      <c r="J285" s="249">
        <f>ROUND(I285*H285,2)</f>
        <v>0</v>
      </c>
      <c r="K285" s="246" t="s">
        <v>229</v>
      </c>
      <c r="L285" s="108"/>
      <c r="M285" s="250" t="s">
        <v>1</v>
      </c>
      <c r="N285" s="251" t="s">
        <v>45</v>
      </c>
      <c r="O285" s="252">
        <v>1.6279999999999999</v>
      </c>
      <c r="P285" s="252">
        <f>O285*H285</f>
        <v>11.395999999999999</v>
      </c>
      <c r="Q285" s="252">
        <v>6.8799999999999998E-3</v>
      </c>
      <c r="R285" s="252">
        <f>Q285*H285</f>
        <v>4.8160000000000001E-2</v>
      </c>
      <c r="S285" s="252">
        <v>0</v>
      </c>
      <c r="T285" s="253">
        <f>S285*H285</f>
        <v>0</v>
      </c>
      <c r="U285" s="107"/>
      <c r="V285" s="107"/>
      <c r="W285" s="107"/>
      <c r="X285" s="107"/>
      <c r="Y285" s="107"/>
      <c r="Z285" s="107"/>
      <c r="AA285" s="107"/>
      <c r="AB285" s="107"/>
      <c r="AC285" s="107"/>
      <c r="AD285" s="107"/>
      <c r="AE285" s="107"/>
      <c r="AR285" s="254" t="s">
        <v>123</v>
      </c>
      <c r="AT285" s="254" t="s">
        <v>120</v>
      </c>
      <c r="AU285" s="254" t="s">
        <v>18</v>
      </c>
      <c r="AY285" s="89" t="s">
        <v>118</v>
      </c>
      <c r="BE285" s="255">
        <f>IF(N285="základní",J285,0)</f>
        <v>0</v>
      </c>
      <c r="BF285" s="255">
        <f>IF(N285="snížená",J285,0)</f>
        <v>0</v>
      </c>
      <c r="BG285" s="255">
        <f>IF(N285="zákl. přenesená",J285,0)</f>
        <v>0</v>
      </c>
      <c r="BH285" s="255">
        <f>IF(N285="sníž. přenesená",J285,0)</f>
        <v>0</v>
      </c>
      <c r="BI285" s="255">
        <f>IF(N285="nulová",J285,0)</f>
        <v>0</v>
      </c>
      <c r="BJ285" s="89" t="s">
        <v>85</v>
      </c>
      <c r="BK285" s="255">
        <f>ROUND(I285*H285,2)</f>
        <v>0</v>
      </c>
      <c r="BL285" s="89" t="s">
        <v>123</v>
      </c>
      <c r="BM285" s="254" t="s">
        <v>825</v>
      </c>
    </row>
    <row r="286" spans="1:65" s="112" customFormat="1" ht="16.5" customHeight="1" x14ac:dyDescent="0.2">
      <c r="A286" s="107"/>
      <c r="B286" s="108"/>
      <c r="C286" s="278" t="s">
        <v>455</v>
      </c>
      <c r="D286" s="278" t="s">
        <v>157</v>
      </c>
      <c r="E286" s="279" t="s">
        <v>826</v>
      </c>
      <c r="F286" s="299" t="s">
        <v>827</v>
      </c>
      <c r="G286" s="281" t="s">
        <v>189</v>
      </c>
      <c r="H286" s="282">
        <v>7</v>
      </c>
      <c r="I286" s="86"/>
      <c r="J286" s="283">
        <f>ROUND(I286*H286,2)</f>
        <v>0</v>
      </c>
      <c r="K286" s="280" t="s">
        <v>122</v>
      </c>
      <c r="L286" s="284"/>
      <c r="M286" s="285" t="s">
        <v>1</v>
      </c>
      <c r="N286" s="286" t="s">
        <v>45</v>
      </c>
      <c r="O286" s="252">
        <v>0</v>
      </c>
      <c r="P286" s="252">
        <f>O286*H286</f>
        <v>0</v>
      </c>
      <c r="Q286" s="252">
        <v>1.46E-2</v>
      </c>
      <c r="R286" s="252">
        <f>Q286*H286</f>
        <v>0.1022</v>
      </c>
      <c r="S286" s="252">
        <v>0</v>
      </c>
      <c r="T286" s="253">
        <f>S286*H286</f>
        <v>0</v>
      </c>
      <c r="U286" s="107"/>
      <c r="V286" s="107"/>
      <c r="W286" s="107"/>
      <c r="X286" s="107"/>
      <c r="Y286" s="107"/>
      <c r="Z286" s="107"/>
      <c r="AA286" s="107"/>
      <c r="AB286" s="107"/>
      <c r="AC286" s="107"/>
      <c r="AD286" s="107"/>
      <c r="AE286" s="107"/>
      <c r="AR286" s="254" t="s">
        <v>141</v>
      </c>
      <c r="AT286" s="254" t="s">
        <v>157</v>
      </c>
      <c r="AU286" s="254" t="s">
        <v>18</v>
      </c>
      <c r="AY286" s="89" t="s">
        <v>118</v>
      </c>
      <c r="BE286" s="255">
        <f>IF(N286="základní",J286,0)</f>
        <v>0</v>
      </c>
      <c r="BF286" s="255">
        <f>IF(N286="snížená",J286,0)</f>
        <v>0</v>
      </c>
      <c r="BG286" s="255">
        <f>IF(N286="zákl. přenesená",J286,0)</f>
        <v>0</v>
      </c>
      <c r="BH286" s="255">
        <f>IF(N286="sníž. přenesená",J286,0)</f>
        <v>0</v>
      </c>
      <c r="BI286" s="255">
        <f>IF(N286="nulová",J286,0)</f>
        <v>0</v>
      </c>
      <c r="BJ286" s="89" t="s">
        <v>85</v>
      </c>
      <c r="BK286" s="255">
        <f>ROUND(I286*H286,2)</f>
        <v>0</v>
      </c>
      <c r="BL286" s="89" t="s">
        <v>123</v>
      </c>
      <c r="BM286" s="254" t="s">
        <v>828</v>
      </c>
    </row>
    <row r="287" spans="1:65" s="112" customFormat="1" ht="16.5" customHeight="1" x14ac:dyDescent="0.2">
      <c r="A287" s="107"/>
      <c r="B287" s="108"/>
      <c r="C287" s="278" t="s">
        <v>459</v>
      </c>
      <c r="D287" s="278" t="s">
        <v>157</v>
      </c>
      <c r="E287" s="279" t="s">
        <v>829</v>
      </c>
      <c r="F287" s="299" t="s">
        <v>830</v>
      </c>
      <c r="G287" s="281" t="s">
        <v>189</v>
      </c>
      <c r="H287" s="282">
        <v>7</v>
      </c>
      <c r="I287" s="86"/>
      <c r="J287" s="283">
        <f>ROUND(I287*H287,2)</f>
        <v>0</v>
      </c>
      <c r="K287" s="280" t="s">
        <v>122</v>
      </c>
      <c r="L287" s="284"/>
      <c r="M287" s="285" t="s">
        <v>1</v>
      </c>
      <c r="N287" s="286" t="s">
        <v>45</v>
      </c>
      <c r="O287" s="252">
        <v>0</v>
      </c>
      <c r="P287" s="252">
        <f>O287*H287</f>
        <v>0</v>
      </c>
      <c r="Q287" s="252">
        <v>0.19600000000000001</v>
      </c>
      <c r="R287" s="252">
        <f>Q287*H287</f>
        <v>1.3720000000000001</v>
      </c>
      <c r="S287" s="252">
        <v>0</v>
      </c>
      <c r="T287" s="253">
        <f>S287*H287</f>
        <v>0</v>
      </c>
      <c r="U287" s="107"/>
      <c r="V287" s="107"/>
      <c r="W287" s="107"/>
      <c r="X287" s="107"/>
      <c r="Y287" s="107"/>
      <c r="Z287" s="107"/>
      <c r="AA287" s="107"/>
      <c r="AB287" s="107"/>
      <c r="AC287" s="107"/>
      <c r="AD287" s="107"/>
      <c r="AE287" s="107"/>
      <c r="AR287" s="254" t="s">
        <v>141</v>
      </c>
      <c r="AT287" s="254" t="s">
        <v>157</v>
      </c>
      <c r="AU287" s="254" t="s">
        <v>18</v>
      </c>
      <c r="AY287" s="89" t="s">
        <v>118</v>
      </c>
      <c r="BE287" s="255">
        <f>IF(N287="základní",J287,0)</f>
        <v>0</v>
      </c>
      <c r="BF287" s="255">
        <f>IF(N287="snížená",J287,0)</f>
        <v>0</v>
      </c>
      <c r="BG287" s="255">
        <f>IF(N287="zákl. přenesená",J287,0)</f>
        <v>0</v>
      </c>
      <c r="BH287" s="255">
        <f>IF(N287="sníž. přenesená",J287,0)</f>
        <v>0</v>
      </c>
      <c r="BI287" s="255">
        <f>IF(N287="nulová",J287,0)</f>
        <v>0</v>
      </c>
      <c r="BJ287" s="89" t="s">
        <v>85</v>
      </c>
      <c r="BK287" s="255">
        <f>ROUND(I287*H287,2)</f>
        <v>0</v>
      </c>
      <c r="BL287" s="89" t="s">
        <v>123</v>
      </c>
      <c r="BM287" s="254" t="s">
        <v>831</v>
      </c>
    </row>
    <row r="288" spans="1:65" s="233" customFormat="1" ht="22.9" customHeight="1" x14ac:dyDescent="0.2">
      <c r="B288" s="234"/>
      <c r="D288" s="235" t="s">
        <v>79</v>
      </c>
      <c r="E288" s="287" t="s">
        <v>180</v>
      </c>
      <c r="F288" s="292" t="s">
        <v>181</v>
      </c>
      <c r="I288" s="178"/>
      <c r="J288" s="288">
        <f>BK288</f>
        <v>0</v>
      </c>
      <c r="L288" s="234"/>
      <c r="M288" s="238"/>
      <c r="N288" s="239"/>
      <c r="O288" s="239"/>
      <c r="P288" s="240">
        <f>SUM(P289:P290)</f>
        <v>2178.36753</v>
      </c>
      <c r="Q288" s="239"/>
      <c r="R288" s="240">
        <f>SUM(R289:R290)</f>
        <v>0</v>
      </c>
      <c r="S288" s="239"/>
      <c r="T288" s="241">
        <f>SUM(T289:T290)</f>
        <v>0</v>
      </c>
      <c r="AR288" s="235" t="s">
        <v>85</v>
      </c>
      <c r="AT288" s="242" t="s">
        <v>79</v>
      </c>
      <c r="AU288" s="242" t="s">
        <v>85</v>
      </c>
      <c r="AY288" s="235" t="s">
        <v>118</v>
      </c>
      <c r="BK288" s="243">
        <f>SUM(BK289:BK290)</f>
        <v>0</v>
      </c>
    </row>
    <row r="289" spans="1:65" s="112" customFormat="1" ht="24.2" customHeight="1" x14ac:dyDescent="0.2">
      <c r="A289" s="107"/>
      <c r="B289" s="108"/>
      <c r="C289" s="244" t="s">
        <v>464</v>
      </c>
      <c r="D289" s="244" t="s">
        <v>120</v>
      </c>
      <c r="E289" s="245" t="s">
        <v>832</v>
      </c>
      <c r="F289" s="290" t="s">
        <v>833</v>
      </c>
      <c r="G289" s="247" t="s">
        <v>148</v>
      </c>
      <c r="H289" s="248">
        <v>1688.6569999999999</v>
      </c>
      <c r="I289" s="85"/>
      <c r="J289" s="249">
        <f>ROUND(I289*H289,2)</f>
        <v>0</v>
      </c>
      <c r="K289" s="246" t="s">
        <v>229</v>
      </c>
      <c r="L289" s="108"/>
      <c r="M289" s="250" t="s">
        <v>1</v>
      </c>
      <c r="N289" s="251" t="s">
        <v>45</v>
      </c>
      <c r="O289" s="252">
        <v>0.76100000000000001</v>
      </c>
      <c r="P289" s="252">
        <f>O289*H289</f>
        <v>1285.0679769999999</v>
      </c>
      <c r="Q289" s="252">
        <v>0</v>
      </c>
      <c r="R289" s="252">
        <f>Q289*H289</f>
        <v>0</v>
      </c>
      <c r="S289" s="252">
        <v>0</v>
      </c>
      <c r="T289" s="253">
        <f>S289*H289</f>
        <v>0</v>
      </c>
      <c r="U289" s="107"/>
      <c r="V289" s="107"/>
      <c r="W289" s="107"/>
      <c r="X289" s="107"/>
      <c r="Y289" s="107"/>
      <c r="Z289" s="107"/>
      <c r="AA289" s="107"/>
      <c r="AB289" s="107"/>
      <c r="AC289" s="107"/>
      <c r="AD289" s="107"/>
      <c r="AE289" s="107"/>
      <c r="AR289" s="254" t="s">
        <v>123</v>
      </c>
      <c r="AT289" s="254" t="s">
        <v>120</v>
      </c>
      <c r="AU289" s="254" t="s">
        <v>18</v>
      </c>
      <c r="AY289" s="89" t="s">
        <v>118</v>
      </c>
      <c r="BE289" s="255">
        <f>IF(N289="základní",J289,0)</f>
        <v>0</v>
      </c>
      <c r="BF289" s="255">
        <f>IF(N289="snížená",J289,0)</f>
        <v>0</v>
      </c>
      <c r="BG289" s="255">
        <f>IF(N289="zákl. přenesená",J289,0)</f>
        <v>0</v>
      </c>
      <c r="BH289" s="255">
        <f>IF(N289="sníž. přenesená",J289,0)</f>
        <v>0</v>
      </c>
      <c r="BI289" s="255">
        <f>IF(N289="nulová",J289,0)</f>
        <v>0</v>
      </c>
      <c r="BJ289" s="89" t="s">
        <v>85</v>
      </c>
      <c r="BK289" s="255">
        <f>ROUND(I289*H289,2)</f>
        <v>0</v>
      </c>
      <c r="BL289" s="89" t="s">
        <v>123</v>
      </c>
      <c r="BM289" s="254" t="s">
        <v>834</v>
      </c>
    </row>
    <row r="290" spans="1:65" s="112" customFormat="1" ht="24.2" customHeight="1" x14ac:dyDescent="0.2">
      <c r="A290" s="107"/>
      <c r="B290" s="108"/>
      <c r="C290" s="244" t="s">
        <v>470</v>
      </c>
      <c r="D290" s="244" t="s">
        <v>120</v>
      </c>
      <c r="E290" s="245" t="s">
        <v>835</v>
      </c>
      <c r="F290" s="290" t="s">
        <v>836</v>
      </c>
      <c r="G290" s="247" t="s">
        <v>148</v>
      </c>
      <c r="H290" s="248">
        <v>1688.6569999999999</v>
      </c>
      <c r="I290" s="85"/>
      <c r="J290" s="249">
        <f>ROUND(I290*H290,2)</f>
        <v>0</v>
      </c>
      <c r="K290" s="246" t="s">
        <v>229</v>
      </c>
      <c r="L290" s="108"/>
      <c r="M290" s="250" t="s">
        <v>1</v>
      </c>
      <c r="N290" s="251" t="s">
        <v>45</v>
      </c>
      <c r="O290" s="252">
        <v>0.52900000000000003</v>
      </c>
      <c r="P290" s="252">
        <f>O290*H290</f>
        <v>893.29955300000006</v>
      </c>
      <c r="Q290" s="252">
        <v>0</v>
      </c>
      <c r="R290" s="252">
        <f>Q290*H290</f>
        <v>0</v>
      </c>
      <c r="S290" s="252">
        <v>0</v>
      </c>
      <c r="T290" s="253">
        <f>S290*H290</f>
        <v>0</v>
      </c>
      <c r="U290" s="107"/>
      <c r="V290" s="107"/>
      <c r="W290" s="107"/>
      <c r="X290" s="107"/>
      <c r="Y290" s="107"/>
      <c r="Z290" s="107"/>
      <c r="AA290" s="107"/>
      <c r="AB290" s="107"/>
      <c r="AC290" s="107"/>
      <c r="AD290" s="107"/>
      <c r="AE290" s="107"/>
      <c r="AR290" s="254" t="s">
        <v>123</v>
      </c>
      <c r="AT290" s="254" t="s">
        <v>120</v>
      </c>
      <c r="AU290" s="254" t="s">
        <v>18</v>
      </c>
      <c r="AY290" s="89" t="s">
        <v>118</v>
      </c>
      <c r="BE290" s="255">
        <f>IF(N290="základní",J290,0)</f>
        <v>0</v>
      </c>
      <c r="BF290" s="255">
        <f>IF(N290="snížená",J290,0)</f>
        <v>0</v>
      </c>
      <c r="BG290" s="255">
        <f>IF(N290="zákl. přenesená",J290,0)</f>
        <v>0</v>
      </c>
      <c r="BH290" s="255">
        <f>IF(N290="sníž. přenesená",J290,0)</f>
        <v>0</v>
      </c>
      <c r="BI290" s="255">
        <f>IF(N290="nulová",J290,0)</f>
        <v>0</v>
      </c>
      <c r="BJ290" s="89" t="s">
        <v>85</v>
      </c>
      <c r="BK290" s="255">
        <f>ROUND(I290*H290,2)</f>
        <v>0</v>
      </c>
      <c r="BL290" s="89" t="s">
        <v>123</v>
      </c>
      <c r="BM290" s="254" t="s">
        <v>837</v>
      </c>
    </row>
    <row r="291" spans="1:65" s="233" customFormat="1" ht="25.9" customHeight="1" x14ac:dyDescent="0.2">
      <c r="B291" s="234"/>
      <c r="D291" s="235" t="s">
        <v>79</v>
      </c>
      <c r="E291" s="236" t="s">
        <v>183</v>
      </c>
      <c r="F291" s="300" t="s">
        <v>184</v>
      </c>
      <c r="I291" s="178"/>
      <c r="J291" s="237">
        <f>BK291</f>
        <v>0</v>
      </c>
      <c r="L291" s="234"/>
      <c r="M291" s="238"/>
      <c r="N291" s="239"/>
      <c r="O291" s="239"/>
      <c r="P291" s="240">
        <f>SUM(P292:P297)</f>
        <v>222.8663</v>
      </c>
      <c r="Q291" s="239"/>
      <c r="R291" s="240">
        <f>SUM(R292:R297)</f>
        <v>5.5818599999999998</v>
      </c>
      <c r="S291" s="239"/>
      <c r="T291" s="241">
        <f>SUM(T292:T297)</f>
        <v>0</v>
      </c>
      <c r="AR291" s="235" t="s">
        <v>18</v>
      </c>
      <c r="AT291" s="242" t="s">
        <v>79</v>
      </c>
      <c r="AU291" s="242" t="s">
        <v>80</v>
      </c>
      <c r="AY291" s="235" t="s">
        <v>118</v>
      </c>
      <c r="BK291" s="243">
        <f>SUM(BK292:BK297)</f>
        <v>0</v>
      </c>
    </row>
    <row r="292" spans="1:65" s="112" customFormat="1" ht="16.5" customHeight="1" x14ac:dyDescent="0.2">
      <c r="A292" s="107"/>
      <c r="B292" s="108"/>
      <c r="C292" s="244" t="s">
        <v>476</v>
      </c>
      <c r="D292" s="244" t="s">
        <v>120</v>
      </c>
      <c r="E292" s="245" t="s">
        <v>838</v>
      </c>
      <c r="F292" s="290" t="s">
        <v>839</v>
      </c>
      <c r="G292" s="247" t="s">
        <v>127</v>
      </c>
      <c r="H292" s="248">
        <v>35</v>
      </c>
      <c r="I292" s="85"/>
      <c r="J292" s="249">
        <f>ROUND(I292*H292,2)</f>
        <v>0</v>
      </c>
      <c r="K292" s="246" t="s">
        <v>229</v>
      </c>
      <c r="L292" s="108"/>
      <c r="M292" s="250" t="s">
        <v>1</v>
      </c>
      <c r="N292" s="251" t="s">
        <v>45</v>
      </c>
      <c r="O292" s="252">
        <v>5.5E-2</v>
      </c>
      <c r="P292" s="252">
        <f>O292*H292</f>
        <v>1.925</v>
      </c>
      <c r="Q292" s="252">
        <v>0</v>
      </c>
      <c r="R292" s="252">
        <f>Q292*H292</f>
        <v>0</v>
      </c>
      <c r="S292" s="252">
        <v>0</v>
      </c>
      <c r="T292" s="253">
        <f>S292*H292</f>
        <v>0</v>
      </c>
      <c r="U292" s="107"/>
      <c r="V292" s="107"/>
      <c r="W292" s="107"/>
      <c r="X292" s="107"/>
      <c r="Y292" s="107"/>
      <c r="Z292" s="107"/>
      <c r="AA292" s="107"/>
      <c r="AB292" s="107"/>
      <c r="AC292" s="107"/>
      <c r="AD292" s="107"/>
      <c r="AE292" s="107"/>
      <c r="AR292" s="254" t="s">
        <v>123</v>
      </c>
      <c r="AT292" s="254" t="s">
        <v>120</v>
      </c>
      <c r="AU292" s="254" t="s">
        <v>85</v>
      </c>
      <c r="AY292" s="89" t="s">
        <v>118</v>
      </c>
      <c r="BE292" s="255">
        <f>IF(N292="základní",J292,0)</f>
        <v>0</v>
      </c>
      <c r="BF292" s="255">
        <f>IF(N292="snížená",J292,0)</f>
        <v>0</v>
      </c>
      <c r="BG292" s="255">
        <f>IF(N292="zákl. přenesená",J292,0)</f>
        <v>0</v>
      </c>
      <c r="BH292" s="255">
        <f>IF(N292="sníž. přenesená",J292,0)</f>
        <v>0</v>
      </c>
      <c r="BI292" s="255">
        <f>IF(N292="nulová",J292,0)</f>
        <v>0</v>
      </c>
      <c r="BJ292" s="89" t="s">
        <v>85</v>
      </c>
      <c r="BK292" s="255">
        <f>ROUND(I292*H292,2)</f>
        <v>0</v>
      </c>
      <c r="BL292" s="89" t="s">
        <v>123</v>
      </c>
      <c r="BM292" s="254" t="s">
        <v>840</v>
      </c>
    </row>
    <row r="293" spans="1:65" s="260" customFormat="1" x14ac:dyDescent="0.2">
      <c r="B293" s="261"/>
      <c r="D293" s="262" t="s">
        <v>125</v>
      </c>
      <c r="E293" s="263" t="s">
        <v>1</v>
      </c>
      <c r="F293" s="298" t="s">
        <v>841</v>
      </c>
      <c r="H293" s="265">
        <v>35</v>
      </c>
      <c r="I293" s="179"/>
      <c r="L293" s="261"/>
      <c r="M293" s="266"/>
      <c r="N293" s="267"/>
      <c r="O293" s="267"/>
      <c r="P293" s="267"/>
      <c r="Q293" s="267"/>
      <c r="R293" s="267"/>
      <c r="S293" s="267"/>
      <c r="T293" s="268"/>
      <c r="AT293" s="263" t="s">
        <v>125</v>
      </c>
      <c r="AU293" s="263" t="s">
        <v>85</v>
      </c>
      <c r="AV293" s="260" t="s">
        <v>18</v>
      </c>
      <c r="AW293" s="260" t="s">
        <v>35</v>
      </c>
      <c r="AX293" s="260" t="s">
        <v>85</v>
      </c>
      <c r="AY293" s="263" t="s">
        <v>118</v>
      </c>
    </row>
    <row r="294" spans="1:65" s="112" customFormat="1" ht="16.5" customHeight="1" x14ac:dyDescent="0.2">
      <c r="A294" s="107"/>
      <c r="B294" s="108"/>
      <c r="C294" s="244" t="s">
        <v>481</v>
      </c>
      <c r="D294" s="244" t="s">
        <v>120</v>
      </c>
      <c r="E294" s="245" t="s">
        <v>842</v>
      </c>
      <c r="F294" s="290" t="s">
        <v>843</v>
      </c>
      <c r="G294" s="247" t="s">
        <v>127</v>
      </c>
      <c r="H294" s="248">
        <v>208.7</v>
      </c>
      <c r="I294" s="85"/>
      <c r="J294" s="249">
        <f>ROUND(I294*H294,2)</f>
        <v>0</v>
      </c>
      <c r="K294" s="246" t="s">
        <v>229</v>
      </c>
      <c r="L294" s="108"/>
      <c r="M294" s="250" t="s">
        <v>1</v>
      </c>
      <c r="N294" s="251" t="s">
        <v>45</v>
      </c>
      <c r="O294" s="252">
        <v>9.9000000000000005E-2</v>
      </c>
      <c r="P294" s="252">
        <f>O294*H294</f>
        <v>20.661300000000001</v>
      </c>
      <c r="Q294" s="252">
        <v>0</v>
      </c>
      <c r="R294" s="252">
        <f>Q294*H294</f>
        <v>0</v>
      </c>
      <c r="S294" s="252">
        <v>0</v>
      </c>
      <c r="T294" s="253">
        <f>S294*H294</f>
        <v>0</v>
      </c>
      <c r="U294" s="107"/>
      <c r="V294" s="107"/>
      <c r="W294" s="107"/>
      <c r="X294" s="107"/>
      <c r="Y294" s="107"/>
      <c r="Z294" s="107"/>
      <c r="AA294" s="107"/>
      <c r="AB294" s="107"/>
      <c r="AC294" s="107"/>
      <c r="AD294" s="107"/>
      <c r="AE294" s="107"/>
      <c r="AR294" s="254" t="s">
        <v>123</v>
      </c>
      <c r="AT294" s="254" t="s">
        <v>120</v>
      </c>
      <c r="AU294" s="254" t="s">
        <v>85</v>
      </c>
      <c r="AY294" s="89" t="s">
        <v>118</v>
      </c>
      <c r="BE294" s="255">
        <f>IF(N294="základní",J294,0)</f>
        <v>0</v>
      </c>
      <c r="BF294" s="255">
        <f>IF(N294="snížená",J294,0)</f>
        <v>0</v>
      </c>
      <c r="BG294" s="255">
        <f>IF(N294="zákl. přenesená",J294,0)</f>
        <v>0</v>
      </c>
      <c r="BH294" s="255">
        <f>IF(N294="sníž. přenesená",J294,0)</f>
        <v>0</v>
      </c>
      <c r="BI294" s="255">
        <f>IF(N294="nulová",J294,0)</f>
        <v>0</v>
      </c>
      <c r="BJ294" s="89" t="s">
        <v>85</v>
      </c>
      <c r="BK294" s="255">
        <f>ROUND(I294*H294,2)</f>
        <v>0</v>
      </c>
      <c r="BL294" s="89" t="s">
        <v>123</v>
      </c>
      <c r="BM294" s="254" t="s">
        <v>844</v>
      </c>
    </row>
    <row r="295" spans="1:65" s="260" customFormat="1" x14ac:dyDescent="0.2">
      <c r="B295" s="261"/>
      <c r="D295" s="262" t="s">
        <v>125</v>
      </c>
      <c r="E295" s="263" t="s">
        <v>1</v>
      </c>
      <c r="F295" s="298" t="s">
        <v>845</v>
      </c>
      <c r="H295" s="265">
        <v>208.7</v>
      </c>
      <c r="I295" s="179"/>
      <c r="L295" s="261"/>
      <c r="M295" s="266"/>
      <c r="N295" s="267"/>
      <c r="O295" s="267"/>
      <c r="P295" s="267"/>
      <c r="Q295" s="267"/>
      <c r="R295" s="267"/>
      <c r="S295" s="267"/>
      <c r="T295" s="268"/>
      <c r="AT295" s="263" t="s">
        <v>125</v>
      </c>
      <c r="AU295" s="263" t="s">
        <v>85</v>
      </c>
      <c r="AV295" s="260" t="s">
        <v>18</v>
      </c>
      <c r="AW295" s="260" t="s">
        <v>35</v>
      </c>
      <c r="AX295" s="260" t="s">
        <v>85</v>
      </c>
      <c r="AY295" s="263" t="s">
        <v>118</v>
      </c>
    </row>
    <row r="296" spans="1:65" s="112" customFormat="1" ht="16.5" customHeight="1" x14ac:dyDescent="0.2">
      <c r="A296" s="107"/>
      <c r="B296" s="108"/>
      <c r="C296" s="244" t="s">
        <v>487</v>
      </c>
      <c r="D296" s="244" t="s">
        <v>120</v>
      </c>
      <c r="E296" s="245" t="s">
        <v>846</v>
      </c>
      <c r="F296" s="290" t="s">
        <v>847</v>
      </c>
      <c r="G296" s="247" t="s">
        <v>189</v>
      </c>
      <c r="H296" s="248">
        <v>6</v>
      </c>
      <c r="I296" s="85"/>
      <c r="J296" s="249">
        <f>ROUND(I296*H296,2)</f>
        <v>0</v>
      </c>
      <c r="K296" s="246" t="s">
        <v>229</v>
      </c>
      <c r="L296" s="108"/>
      <c r="M296" s="250" t="s">
        <v>1</v>
      </c>
      <c r="N296" s="251" t="s">
        <v>45</v>
      </c>
      <c r="O296" s="252">
        <v>23.08</v>
      </c>
      <c r="P296" s="252">
        <f>O296*H296</f>
        <v>138.47999999999999</v>
      </c>
      <c r="Q296" s="252">
        <v>0.47094000000000003</v>
      </c>
      <c r="R296" s="252">
        <f>Q296*H296</f>
        <v>2.8256399999999999</v>
      </c>
      <c r="S296" s="252">
        <v>0</v>
      </c>
      <c r="T296" s="253">
        <f>S296*H296</f>
        <v>0</v>
      </c>
      <c r="U296" s="107"/>
      <c r="V296" s="107"/>
      <c r="W296" s="107"/>
      <c r="X296" s="107"/>
      <c r="Y296" s="107"/>
      <c r="Z296" s="107"/>
      <c r="AA296" s="107"/>
      <c r="AB296" s="107"/>
      <c r="AC296" s="107"/>
      <c r="AD296" s="107"/>
      <c r="AE296" s="107"/>
      <c r="AR296" s="254" t="s">
        <v>123</v>
      </c>
      <c r="AT296" s="254" t="s">
        <v>120</v>
      </c>
      <c r="AU296" s="254" t="s">
        <v>85</v>
      </c>
      <c r="AY296" s="89" t="s">
        <v>118</v>
      </c>
      <c r="BE296" s="255">
        <f>IF(N296="základní",J296,0)</f>
        <v>0</v>
      </c>
      <c r="BF296" s="255">
        <f>IF(N296="snížená",J296,0)</f>
        <v>0</v>
      </c>
      <c r="BG296" s="255">
        <f>IF(N296="zákl. přenesená",J296,0)</f>
        <v>0</v>
      </c>
      <c r="BH296" s="255">
        <f>IF(N296="sníž. přenesená",J296,0)</f>
        <v>0</v>
      </c>
      <c r="BI296" s="255">
        <f>IF(N296="nulová",J296,0)</f>
        <v>0</v>
      </c>
      <c r="BJ296" s="89" t="s">
        <v>85</v>
      </c>
      <c r="BK296" s="255">
        <f>ROUND(I296*H296,2)</f>
        <v>0</v>
      </c>
      <c r="BL296" s="89" t="s">
        <v>123</v>
      </c>
      <c r="BM296" s="254" t="s">
        <v>848</v>
      </c>
    </row>
    <row r="297" spans="1:65" s="112" customFormat="1" ht="16.5" customHeight="1" x14ac:dyDescent="0.2">
      <c r="A297" s="107"/>
      <c r="B297" s="108"/>
      <c r="C297" s="244" t="s">
        <v>492</v>
      </c>
      <c r="D297" s="244" t="s">
        <v>120</v>
      </c>
      <c r="E297" s="245" t="s">
        <v>488</v>
      </c>
      <c r="F297" s="290" t="s">
        <v>489</v>
      </c>
      <c r="G297" s="247" t="s">
        <v>189</v>
      </c>
      <c r="H297" s="248">
        <v>6</v>
      </c>
      <c r="I297" s="85"/>
      <c r="J297" s="249">
        <f>ROUND(I297*H297,2)</f>
        <v>0</v>
      </c>
      <c r="K297" s="246" t="s">
        <v>229</v>
      </c>
      <c r="L297" s="108"/>
      <c r="M297" s="250" t="s">
        <v>1</v>
      </c>
      <c r="N297" s="251" t="s">
        <v>45</v>
      </c>
      <c r="O297" s="252">
        <v>10.3</v>
      </c>
      <c r="P297" s="252">
        <f>O297*H297</f>
        <v>61.800000000000004</v>
      </c>
      <c r="Q297" s="252">
        <v>0.45937</v>
      </c>
      <c r="R297" s="252">
        <f>Q297*H297</f>
        <v>2.7562199999999999</v>
      </c>
      <c r="S297" s="252">
        <v>0</v>
      </c>
      <c r="T297" s="253">
        <f>S297*H297</f>
        <v>0</v>
      </c>
      <c r="U297" s="107"/>
      <c r="V297" s="107"/>
      <c r="W297" s="107"/>
      <c r="X297" s="107"/>
      <c r="Y297" s="107"/>
      <c r="Z297" s="107"/>
      <c r="AA297" s="107"/>
      <c r="AB297" s="107"/>
      <c r="AC297" s="107"/>
      <c r="AD297" s="107"/>
      <c r="AE297" s="107"/>
      <c r="AR297" s="254" t="s">
        <v>123</v>
      </c>
      <c r="AT297" s="254" t="s">
        <v>120</v>
      </c>
      <c r="AU297" s="254" t="s">
        <v>85</v>
      </c>
      <c r="AY297" s="89" t="s">
        <v>118</v>
      </c>
      <c r="BE297" s="255">
        <f>IF(N297="základní",J297,0)</f>
        <v>0</v>
      </c>
      <c r="BF297" s="255">
        <f>IF(N297="snížená",J297,0)</f>
        <v>0</v>
      </c>
      <c r="BG297" s="255">
        <f>IF(N297="zákl. přenesená",J297,0)</f>
        <v>0</v>
      </c>
      <c r="BH297" s="255">
        <f>IF(N297="sníž. přenesená",J297,0)</f>
        <v>0</v>
      </c>
      <c r="BI297" s="255">
        <f>IF(N297="nulová",J297,0)</f>
        <v>0</v>
      </c>
      <c r="BJ297" s="89" t="s">
        <v>85</v>
      </c>
      <c r="BK297" s="255">
        <f>ROUND(I297*H297,2)</f>
        <v>0</v>
      </c>
      <c r="BL297" s="89" t="s">
        <v>123</v>
      </c>
      <c r="BM297" s="254" t="s">
        <v>849</v>
      </c>
    </row>
    <row r="298" spans="1:65" s="233" customFormat="1" ht="25.9" customHeight="1" x14ac:dyDescent="0.2">
      <c r="B298" s="234"/>
      <c r="D298" s="235" t="s">
        <v>79</v>
      </c>
      <c r="E298" s="236" t="s">
        <v>561</v>
      </c>
      <c r="F298" s="300" t="s">
        <v>562</v>
      </c>
      <c r="I298" s="178"/>
      <c r="J298" s="237">
        <f>BK298</f>
        <v>0</v>
      </c>
      <c r="L298" s="234"/>
      <c r="M298" s="238"/>
      <c r="N298" s="239"/>
      <c r="O298" s="239"/>
      <c r="P298" s="240">
        <f>P299+P310</f>
        <v>0</v>
      </c>
      <c r="Q298" s="239"/>
      <c r="R298" s="240">
        <f>R299+R310</f>
        <v>0</v>
      </c>
      <c r="S298" s="239"/>
      <c r="T298" s="241">
        <f>T299+T310</f>
        <v>0</v>
      </c>
      <c r="AR298" s="235" t="s">
        <v>128</v>
      </c>
      <c r="AT298" s="242" t="s">
        <v>79</v>
      </c>
      <c r="AU298" s="242" t="s">
        <v>80</v>
      </c>
      <c r="AY298" s="235" t="s">
        <v>118</v>
      </c>
      <c r="BK298" s="243">
        <f>BK299+BK310</f>
        <v>0</v>
      </c>
    </row>
    <row r="299" spans="1:65" s="233" customFormat="1" ht="22.9" customHeight="1" x14ac:dyDescent="0.2">
      <c r="B299" s="234"/>
      <c r="D299" s="235" t="s">
        <v>79</v>
      </c>
      <c r="E299" s="287" t="s">
        <v>576</v>
      </c>
      <c r="F299" s="292" t="s">
        <v>577</v>
      </c>
      <c r="I299" s="178"/>
      <c r="J299" s="288">
        <f>BK299</f>
        <v>0</v>
      </c>
      <c r="L299" s="234"/>
      <c r="M299" s="238"/>
      <c r="N299" s="239"/>
      <c r="O299" s="239"/>
      <c r="P299" s="240">
        <f>SUM(P300:P309)</f>
        <v>0</v>
      </c>
      <c r="Q299" s="239"/>
      <c r="R299" s="240">
        <f>SUM(R300:R309)</f>
        <v>0</v>
      </c>
      <c r="S299" s="239"/>
      <c r="T299" s="241">
        <f>SUM(T300:T309)</f>
        <v>0</v>
      </c>
      <c r="AR299" s="235" t="s">
        <v>128</v>
      </c>
      <c r="AT299" s="242" t="s">
        <v>79</v>
      </c>
      <c r="AU299" s="242" t="s">
        <v>85</v>
      </c>
      <c r="AY299" s="235" t="s">
        <v>118</v>
      </c>
      <c r="BK299" s="243">
        <f>SUM(BK300:BK309)</f>
        <v>0</v>
      </c>
    </row>
    <row r="300" spans="1:65" s="112" customFormat="1" ht="16.5" customHeight="1" x14ac:dyDescent="0.2">
      <c r="A300" s="107"/>
      <c r="B300" s="108"/>
      <c r="C300" s="244" t="s">
        <v>496</v>
      </c>
      <c r="D300" s="244" t="s">
        <v>120</v>
      </c>
      <c r="E300" s="245" t="s">
        <v>579</v>
      </c>
      <c r="F300" s="290" t="s">
        <v>580</v>
      </c>
      <c r="G300" s="247" t="s">
        <v>581</v>
      </c>
      <c r="H300" s="248">
        <v>1</v>
      </c>
      <c r="I300" s="85"/>
      <c r="J300" s="249">
        <f>ROUND(I300*H300,2)</f>
        <v>0</v>
      </c>
      <c r="K300" s="246" t="s">
        <v>1</v>
      </c>
      <c r="L300" s="108"/>
      <c r="M300" s="250" t="s">
        <v>1</v>
      </c>
      <c r="N300" s="251" t="s">
        <v>45</v>
      </c>
      <c r="O300" s="252">
        <v>0</v>
      </c>
      <c r="P300" s="252">
        <f>O300*H300</f>
        <v>0</v>
      </c>
      <c r="Q300" s="252">
        <v>0</v>
      </c>
      <c r="R300" s="252">
        <f>Q300*H300</f>
        <v>0</v>
      </c>
      <c r="S300" s="252">
        <v>0</v>
      </c>
      <c r="T300" s="253">
        <f>S300*H300</f>
        <v>0</v>
      </c>
      <c r="U300" s="107"/>
      <c r="V300" s="107"/>
      <c r="W300" s="107"/>
      <c r="X300" s="107"/>
      <c r="Y300" s="107"/>
      <c r="Z300" s="107"/>
      <c r="AA300" s="107"/>
      <c r="AB300" s="107"/>
      <c r="AC300" s="107"/>
      <c r="AD300" s="107"/>
      <c r="AE300" s="107"/>
      <c r="AR300" s="254" t="s">
        <v>569</v>
      </c>
      <c r="AT300" s="254" t="s">
        <v>120</v>
      </c>
      <c r="AU300" s="254" t="s">
        <v>18</v>
      </c>
      <c r="AY300" s="89" t="s">
        <v>118</v>
      </c>
      <c r="BE300" s="255">
        <f>IF(N300="základní",J300,0)</f>
        <v>0</v>
      </c>
      <c r="BF300" s="255">
        <f>IF(N300="snížená",J300,0)</f>
        <v>0</v>
      </c>
      <c r="BG300" s="255">
        <f>IF(N300="zákl. přenesená",J300,0)</f>
        <v>0</v>
      </c>
      <c r="BH300" s="255">
        <f>IF(N300="sníž. přenesená",J300,0)</f>
        <v>0</v>
      </c>
      <c r="BI300" s="255">
        <f>IF(N300="nulová",J300,0)</f>
        <v>0</v>
      </c>
      <c r="BJ300" s="89" t="s">
        <v>85</v>
      </c>
      <c r="BK300" s="255">
        <f>ROUND(I300*H300,2)</f>
        <v>0</v>
      </c>
      <c r="BL300" s="89" t="s">
        <v>569</v>
      </c>
      <c r="BM300" s="254" t="s">
        <v>850</v>
      </c>
    </row>
    <row r="301" spans="1:65" s="112" customFormat="1" ht="29.25" x14ac:dyDescent="0.2">
      <c r="A301" s="107"/>
      <c r="B301" s="108"/>
      <c r="C301" s="107"/>
      <c r="D301" s="262" t="s">
        <v>139</v>
      </c>
      <c r="E301" s="107"/>
      <c r="F301" s="291" t="s">
        <v>851</v>
      </c>
      <c r="G301" s="107"/>
      <c r="H301" s="107"/>
      <c r="I301" s="176"/>
      <c r="J301" s="107"/>
      <c r="K301" s="107"/>
      <c r="L301" s="108"/>
      <c r="M301" s="258"/>
      <c r="N301" s="259"/>
      <c r="O301" s="138"/>
      <c r="P301" s="138"/>
      <c r="Q301" s="138"/>
      <c r="R301" s="138"/>
      <c r="S301" s="138"/>
      <c r="T301" s="139"/>
      <c r="U301" s="107"/>
      <c r="V301" s="107"/>
      <c r="W301" s="107"/>
      <c r="X301" s="107"/>
      <c r="Y301" s="107"/>
      <c r="Z301" s="107"/>
      <c r="AA301" s="107"/>
      <c r="AB301" s="107"/>
      <c r="AC301" s="107"/>
      <c r="AD301" s="107"/>
      <c r="AE301" s="107"/>
      <c r="AT301" s="89" t="s">
        <v>139</v>
      </c>
      <c r="AU301" s="89" t="s">
        <v>18</v>
      </c>
    </row>
    <row r="302" spans="1:65" s="112" customFormat="1" ht="16.5" customHeight="1" x14ac:dyDescent="0.2">
      <c r="A302" s="107"/>
      <c r="B302" s="108"/>
      <c r="C302" s="244" t="s">
        <v>500</v>
      </c>
      <c r="D302" s="244" t="s">
        <v>120</v>
      </c>
      <c r="E302" s="245" t="s">
        <v>852</v>
      </c>
      <c r="F302" s="290" t="s">
        <v>853</v>
      </c>
      <c r="G302" s="247" t="s">
        <v>568</v>
      </c>
      <c r="H302" s="248">
        <v>1</v>
      </c>
      <c r="I302" s="85"/>
      <c r="J302" s="249">
        <f>ROUND(I302*H302,2)</f>
        <v>0</v>
      </c>
      <c r="K302" s="246" t="s">
        <v>122</v>
      </c>
      <c r="L302" s="108"/>
      <c r="M302" s="250" t="s">
        <v>1</v>
      </c>
      <c r="N302" s="251" t="s">
        <v>45</v>
      </c>
      <c r="O302" s="252">
        <v>0</v>
      </c>
      <c r="P302" s="252">
        <f>O302*H302</f>
        <v>0</v>
      </c>
      <c r="Q302" s="252">
        <v>0</v>
      </c>
      <c r="R302" s="252">
        <f>Q302*H302</f>
        <v>0</v>
      </c>
      <c r="S302" s="252">
        <v>0</v>
      </c>
      <c r="T302" s="253">
        <f>S302*H302</f>
        <v>0</v>
      </c>
      <c r="U302" s="107"/>
      <c r="V302" s="107"/>
      <c r="W302" s="107"/>
      <c r="X302" s="107"/>
      <c r="Y302" s="107"/>
      <c r="Z302" s="107"/>
      <c r="AA302" s="107"/>
      <c r="AB302" s="107"/>
      <c r="AC302" s="107"/>
      <c r="AD302" s="107"/>
      <c r="AE302" s="107"/>
      <c r="AR302" s="254" t="s">
        <v>569</v>
      </c>
      <c r="AT302" s="254" t="s">
        <v>120</v>
      </c>
      <c r="AU302" s="254" t="s">
        <v>18</v>
      </c>
      <c r="AY302" s="89" t="s">
        <v>118</v>
      </c>
      <c r="BE302" s="255">
        <f>IF(N302="základní",J302,0)</f>
        <v>0</v>
      </c>
      <c r="BF302" s="255">
        <f>IF(N302="snížená",J302,0)</f>
        <v>0</v>
      </c>
      <c r="BG302" s="255">
        <f>IF(N302="zákl. přenesená",J302,0)</f>
        <v>0</v>
      </c>
      <c r="BH302" s="255">
        <f>IF(N302="sníž. přenesená",J302,0)</f>
        <v>0</v>
      </c>
      <c r="BI302" s="255">
        <f>IF(N302="nulová",J302,0)</f>
        <v>0</v>
      </c>
      <c r="BJ302" s="89" t="s">
        <v>85</v>
      </c>
      <c r="BK302" s="255">
        <f>ROUND(I302*H302,2)</f>
        <v>0</v>
      </c>
      <c r="BL302" s="89" t="s">
        <v>569</v>
      </c>
      <c r="BM302" s="254" t="s">
        <v>854</v>
      </c>
    </row>
    <row r="303" spans="1:65" s="112" customFormat="1" x14ac:dyDescent="0.2">
      <c r="A303" s="107"/>
      <c r="B303" s="108"/>
      <c r="C303" s="107"/>
      <c r="D303" s="256" t="s">
        <v>124</v>
      </c>
      <c r="E303" s="107"/>
      <c r="F303" s="293" t="s">
        <v>855</v>
      </c>
      <c r="G303" s="107"/>
      <c r="H303" s="107"/>
      <c r="I303" s="176"/>
      <c r="J303" s="107"/>
      <c r="K303" s="107"/>
      <c r="L303" s="108"/>
      <c r="M303" s="258"/>
      <c r="N303" s="259"/>
      <c r="O303" s="138"/>
      <c r="P303" s="138"/>
      <c r="Q303" s="138"/>
      <c r="R303" s="138"/>
      <c r="S303" s="138"/>
      <c r="T303" s="139"/>
      <c r="U303" s="107"/>
      <c r="V303" s="107"/>
      <c r="W303" s="107"/>
      <c r="X303" s="107"/>
      <c r="Y303" s="107"/>
      <c r="Z303" s="107"/>
      <c r="AA303" s="107"/>
      <c r="AB303" s="107"/>
      <c r="AC303" s="107"/>
      <c r="AD303" s="107"/>
      <c r="AE303" s="107"/>
      <c r="AT303" s="89" t="s">
        <v>124</v>
      </c>
      <c r="AU303" s="89" t="s">
        <v>18</v>
      </c>
    </row>
    <row r="304" spans="1:65" s="112" customFormat="1" ht="19.5" x14ac:dyDescent="0.2">
      <c r="A304" s="107"/>
      <c r="B304" s="108"/>
      <c r="C304" s="107"/>
      <c r="D304" s="262" t="s">
        <v>139</v>
      </c>
      <c r="E304" s="107"/>
      <c r="F304" s="291" t="s">
        <v>856</v>
      </c>
      <c r="G304" s="107"/>
      <c r="H304" s="107"/>
      <c r="I304" s="176"/>
      <c r="J304" s="107"/>
      <c r="K304" s="107"/>
      <c r="L304" s="108"/>
      <c r="M304" s="258"/>
      <c r="N304" s="259"/>
      <c r="O304" s="138"/>
      <c r="P304" s="138"/>
      <c r="Q304" s="138"/>
      <c r="R304" s="138"/>
      <c r="S304" s="138"/>
      <c r="T304" s="139"/>
      <c r="U304" s="107"/>
      <c r="V304" s="107"/>
      <c r="W304" s="107"/>
      <c r="X304" s="107"/>
      <c r="Y304" s="107"/>
      <c r="Z304" s="107"/>
      <c r="AA304" s="107"/>
      <c r="AB304" s="107"/>
      <c r="AC304" s="107"/>
      <c r="AD304" s="107"/>
      <c r="AE304" s="107"/>
      <c r="AT304" s="89" t="s">
        <v>139</v>
      </c>
      <c r="AU304" s="89" t="s">
        <v>18</v>
      </c>
    </row>
    <row r="305" spans="1:65" s="112" customFormat="1" ht="16.5" customHeight="1" x14ac:dyDescent="0.2">
      <c r="A305" s="107"/>
      <c r="B305" s="108"/>
      <c r="C305" s="244" t="s">
        <v>503</v>
      </c>
      <c r="D305" s="244" t="s">
        <v>120</v>
      </c>
      <c r="E305" s="245" t="s">
        <v>586</v>
      </c>
      <c r="F305" s="290" t="s">
        <v>587</v>
      </c>
      <c r="G305" s="247" t="s">
        <v>568</v>
      </c>
      <c r="H305" s="248">
        <v>1</v>
      </c>
      <c r="I305" s="85"/>
      <c r="J305" s="249">
        <f>ROUND(I305*H305,2)</f>
        <v>0</v>
      </c>
      <c r="K305" s="246" t="s">
        <v>1</v>
      </c>
      <c r="L305" s="108"/>
      <c r="M305" s="250" t="s">
        <v>1</v>
      </c>
      <c r="N305" s="251" t="s">
        <v>45</v>
      </c>
      <c r="O305" s="252">
        <v>0</v>
      </c>
      <c r="P305" s="252">
        <f>O305*H305</f>
        <v>0</v>
      </c>
      <c r="Q305" s="252">
        <v>0</v>
      </c>
      <c r="R305" s="252">
        <f>Q305*H305</f>
        <v>0</v>
      </c>
      <c r="S305" s="252">
        <v>0</v>
      </c>
      <c r="T305" s="253">
        <f>S305*H305</f>
        <v>0</v>
      </c>
      <c r="U305" s="107"/>
      <c r="V305" s="107"/>
      <c r="W305" s="107"/>
      <c r="X305" s="107"/>
      <c r="Y305" s="107"/>
      <c r="Z305" s="107"/>
      <c r="AA305" s="107"/>
      <c r="AB305" s="107"/>
      <c r="AC305" s="107"/>
      <c r="AD305" s="107"/>
      <c r="AE305" s="107"/>
      <c r="AR305" s="254" t="s">
        <v>569</v>
      </c>
      <c r="AT305" s="254" t="s">
        <v>120</v>
      </c>
      <c r="AU305" s="254" t="s">
        <v>18</v>
      </c>
      <c r="AY305" s="89" t="s">
        <v>118</v>
      </c>
      <c r="BE305" s="255">
        <f>IF(N305="základní",J305,0)</f>
        <v>0</v>
      </c>
      <c r="BF305" s="255">
        <f>IF(N305="snížená",J305,0)</f>
        <v>0</v>
      </c>
      <c r="BG305" s="255">
        <f>IF(N305="zákl. přenesená",J305,0)</f>
        <v>0</v>
      </c>
      <c r="BH305" s="255">
        <f>IF(N305="sníž. přenesená",J305,0)</f>
        <v>0</v>
      </c>
      <c r="BI305" s="255">
        <f>IF(N305="nulová",J305,0)</f>
        <v>0</v>
      </c>
      <c r="BJ305" s="89" t="s">
        <v>85</v>
      </c>
      <c r="BK305" s="255">
        <f>ROUND(I305*H305,2)</f>
        <v>0</v>
      </c>
      <c r="BL305" s="89" t="s">
        <v>569</v>
      </c>
      <c r="BM305" s="254" t="s">
        <v>857</v>
      </c>
    </row>
    <row r="306" spans="1:65" s="112" customFormat="1" ht="29.25" x14ac:dyDescent="0.2">
      <c r="A306" s="107"/>
      <c r="B306" s="108"/>
      <c r="C306" s="107"/>
      <c r="D306" s="262" t="s">
        <v>139</v>
      </c>
      <c r="E306" s="107"/>
      <c r="F306" s="291" t="s">
        <v>858</v>
      </c>
      <c r="G306" s="107"/>
      <c r="H306" s="107"/>
      <c r="I306" s="176"/>
      <c r="J306" s="107"/>
      <c r="K306" s="107"/>
      <c r="L306" s="108"/>
      <c r="M306" s="258"/>
      <c r="N306" s="259"/>
      <c r="O306" s="138"/>
      <c r="P306" s="138"/>
      <c r="Q306" s="138"/>
      <c r="R306" s="138"/>
      <c r="S306" s="138"/>
      <c r="T306" s="139"/>
      <c r="U306" s="107"/>
      <c r="V306" s="107"/>
      <c r="W306" s="107"/>
      <c r="X306" s="107"/>
      <c r="Y306" s="107"/>
      <c r="Z306" s="107"/>
      <c r="AA306" s="107"/>
      <c r="AB306" s="107"/>
      <c r="AC306" s="107"/>
      <c r="AD306" s="107"/>
      <c r="AE306" s="107"/>
      <c r="AT306" s="89" t="s">
        <v>139</v>
      </c>
      <c r="AU306" s="89" t="s">
        <v>18</v>
      </c>
    </row>
    <row r="307" spans="1:65" s="112" customFormat="1" ht="16.5" customHeight="1" x14ac:dyDescent="0.2">
      <c r="A307" s="107"/>
      <c r="B307" s="108"/>
      <c r="C307" s="244" t="s">
        <v>507</v>
      </c>
      <c r="D307" s="244" t="s">
        <v>120</v>
      </c>
      <c r="E307" s="245" t="s">
        <v>859</v>
      </c>
      <c r="F307" s="290" t="s">
        <v>860</v>
      </c>
      <c r="G307" s="247" t="s">
        <v>568</v>
      </c>
      <c r="H307" s="248">
        <v>1</v>
      </c>
      <c r="I307" s="85"/>
      <c r="J307" s="249">
        <f>ROUND(I307*H307,2)</f>
        <v>0</v>
      </c>
      <c r="K307" s="246" t="s">
        <v>122</v>
      </c>
      <c r="L307" s="108"/>
      <c r="M307" s="250" t="s">
        <v>1</v>
      </c>
      <c r="N307" s="251" t="s">
        <v>45</v>
      </c>
      <c r="O307" s="252">
        <v>0</v>
      </c>
      <c r="P307" s="252">
        <f>O307*H307</f>
        <v>0</v>
      </c>
      <c r="Q307" s="252">
        <v>0</v>
      </c>
      <c r="R307" s="252">
        <f>Q307*H307</f>
        <v>0</v>
      </c>
      <c r="S307" s="252">
        <v>0</v>
      </c>
      <c r="T307" s="253">
        <f>S307*H307</f>
        <v>0</v>
      </c>
      <c r="U307" s="107"/>
      <c r="V307" s="107"/>
      <c r="W307" s="107"/>
      <c r="X307" s="107"/>
      <c r="Y307" s="107"/>
      <c r="Z307" s="107"/>
      <c r="AA307" s="107"/>
      <c r="AB307" s="107"/>
      <c r="AC307" s="107"/>
      <c r="AD307" s="107"/>
      <c r="AE307" s="107"/>
      <c r="AR307" s="254" t="s">
        <v>569</v>
      </c>
      <c r="AT307" s="254" t="s">
        <v>120</v>
      </c>
      <c r="AU307" s="254" t="s">
        <v>18</v>
      </c>
      <c r="AY307" s="89" t="s">
        <v>118</v>
      </c>
      <c r="BE307" s="255">
        <f>IF(N307="základní",J307,0)</f>
        <v>0</v>
      </c>
      <c r="BF307" s="255">
        <f>IF(N307="snížená",J307,0)</f>
        <v>0</v>
      </c>
      <c r="BG307" s="255">
        <f>IF(N307="zákl. přenesená",J307,0)</f>
        <v>0</v>
      </c>
      <c r="BH307" s="255">
        <f>IF(N307="sníž. přenesená",J307,0)</f>
        <v>0</v>
      </c>
      <c r="BI307" s="255">
        <f>IF(N307="nulová",J307,0)</f>
        <v>0</v>
      </c>
      <c r="BJ307" s="89" t="s">
        <v>85</v>
      </c>
      <c r="BK307" s="255">
        <f>ROUND(I307*H307,2)</f>
        <v>0</v>
      </c>
      <c r="BL307" s="89" t="s">
        <v>569</v>
      </c>
      <c r="BM307" s="254" t="s">
        <v>861</v>
      </c>
    </row>
    <row r="308" spans="1:65" s="112" customFormat="1" x14ac:dyDescent="0.2">
      <c r="A308" s="107"/>
      <c r="B308" s="108"/>
      <c r="C308" s="107"/>
      <c r="D308" s="256" t="s">
        <v>124</v>
      </c>
      <c r="E308" s="107"/>
      <c r="F308" s="293" t="s">
        <v>862</v>
      </c>
      <c r="G308" s="107"/>
      <c r="H308" s="107"/>
      <c r="I308" s="176"/>
      <c r="J308" s="107"/>
      <c r="K308" s="107"/>
      <c r="L308" s="108"/>
      <c r="M308" s="258"/>
      <c r="N308" s="259"/>
      <c r="O308" s="138"/>
      <c r="P308" s="138"/>
      <c r="Q308" s="138"/>
      <c r="R308" s="138"/>
      <c r="S308" s="138"/>
      <c r="T308" s="139"/>
      <c r="U308" s="107"/>
      <c r="V308" s="107"/>
      <c r="W308" s="107"/>
      <c r="X308" s="107"/>
      <c r="Y308" s="107"/>
      <c r="Z308" s="107"/>
      <c r="AA308" s="107"/>
      <c r="AB308" s="107"/>
      <c r="AC308" s="107"/>
      <c r="AD308" s="107"/>
      <c r="AE308" s="107"/>
      <c r="AT308" s="89" t="s">
        <v>124</v>
      </c>
      <c r="AU308" s="89" t="s">
        <v>18</v>
      </c>
    </row>
    <row r="309" spans="1:65" s="112" customFormat="1" ht="19.5" x14ac:dyDescent="0.2">
      <c r="A309" s="107"/>
      <c r="B309" s="108"/>
      <c r="C309" s="107"/>
      <c r="D309" s="262" t="s">
        <v>139</v>
      </c>
      <c r="E309" s="107"/>
      <c r="F309" s="291" t="s">
        <v>863</v>
      </c>
      <c r="G309" s="107"/>
      <c r="H309" s="107"/>
      <c r="I309" s="176"/>
      <c r="J309" s="107"/>
      <c r="K309" s="107"/>
      <c r="L309" s="108"/>
      <c r="M309" s="258"/>
      <c r="N309" s="259"/>
      <c r="O309" s="138"/>
      <c r="P309" s="138"/>
      <c r="Q309" s="138"/>
      <c r="R309" s="138"/>
      <c r="S309" s="138"/>
      <c r="T309" s="139"/>
      <c r="U309" s="107"/>
      <c r="V309" s="107"/>
      <c r="W309" s="107"/>
      <c r="X309" s="107"/>
      <c r="Y309" s="107"/>
      <c r="Z309" s="107"/>
      <c r="AA309" s="107"/>
      <c r="AB309" s="107"/>
      <c r="AC309" s="107"/>
      <c r="AD309" s="107"/>
      <c r="AE309" s="107"/>
      <c r="AT309" s="89" t="s">
        <v>139</v>
      </c>
      <c r="AU309" s="89" t="s">
        <v>18</v>
      </c>
    </row>
    <row r="310" spans="1:65" s="233" customFormat="1" ht="22.9" customHeight="1" x14ac:dyDescent="0.2">
      <c r="B310" s="234"/>
      <c r="D310" s="235" t="s">
        <v>79</v>
      </c>
      <c r="E310" s="287" t="s">
        <v>597</v>
      </c>
      <c r="F310" s="292" t="s">
        <v>598</v>
      </c>
      <c r="I310" s="178"/>
      <c r="J310" s="288">
        <f>BK310</f>
        <v>0</v>
      </c>
      <c r="L310" s="234"/>
      <c r="M310" s="238"/>
      <c r="N310" s="239"/>
      <c r="O310" s="239"/>
      <c r="P310" s="240">
        <f>SUM(P311:P312)</f>
        <v>0</v>
      </c>
      <c r="Q310" s="239"/>
      <c r="R310" s="240">
        <f>SUM(R311:R312)</f>
        <v>0</v>
      </c>
      <c r="S310" s="239"/>
      <c r="T310" s="241">
        <f>SUM(T311:T312)</f>
        <v>0</v>
      </c>
      <c r="AR310" s="235" t="s">
        <v>128</v>
      </c>
      <c r="AT310" s="242" t="s">
        <v>79</v>
      </c>
      <c r="AU310" s="242" t="s">
        <v>85</v>
      </c>
      <c r="AY310" s="235" t="s">
        <v>118</v>
      </c>
      <c r="BK310" s="243">
        <f>SUM(BK311:BK312)</f>
        <v>0</v>
      </c>
    </row>
    <row r="311" spans="1:65" s="112" customFormat="1" ht="16.5" customHeight="1" x14ac:dyDescent="0.2">
      <c r="A311" s="107"/>
      <c r="B311" s="108"/>
      <c r="C311" s="244" t="s">
        <v>511</v>
      </c>
      <c r="D311" s="244" t="s">
        <v>120</v>
      </c>
      <c r="E311" s="245" t="s">
        <v>600</v>
      </c>
      <c r="F311" s="290" t="s">
        <v>598</v>
      </c>
      <c r="G311" s="247" t="s">
        <v>568</v>
      </c>
      <c r="H311" s="248">
        <v>1</v>
      </c>
      <c r="I311" s="85"/>
      <c r="J311" s="249">
        <f>ROUND(I311*H311,2)</f>
        <v>0</v>
      </c>
      <c r="K311" s="246" t="s">
        <v>1</v>
      </c>
      <c r="L311" s="108"/>
      <c r="M311" s="250" t="s">
        <v>1</v>
      </c>
      <c r="N311" s="251" t="s">
        <v>45</v>
      </c>
      <c r="O311" s="252">
        <v>0</v>
      </c>
      <c r="P311" s="252">
        <f>O311*H311</f>
        <v>0</v>
      </c>
      <c r="Q311" s="252">
        <v>0</v>
      </c>
      <c r="R311" s="252">
        <f>Q311*H311</f>
        <v>0</v>
      </c>
      <c r="S311" s="252">
        <v>0</v>
      </c>
      <c r="T311" s="253">
        <f>S311*H311</f>
        <v>0</v>
      </c>
      <c r="U311" s="107"/>
      <c r="V311" s="107"/>
      <c r="W311" s="107"/>
      <c r="X311" s="107"/>
      <c r="Y311" s="107"/>
      <c r="Z311" s="107"/>
      <c r="AA311" s="107"/>
      <c r="AB311" s="107"/>
      <c r="AC311" s="107"/>
      <c r="AD311" s="107"/>
      <c r="AE311" s="107"/>
      <c r="AR311" s="254" t="s">
        <v>569</v>
      </c>
      <c r="AT311" s="254" t="s">
        <v>120</v>
      </c>
      <c r="AU311" s="254" t="s">
        <v>18</v>
      </c>
      <c r="AY311" s="89" t="s">
        <v>118</v>
      </c>
      <c r="BE311" s="255">
        <f>IF(N311="základní",J311,0)</f>
        <v>0</v>
      </c>
      <c r="BF311" s="255">
        <f>IF(N311="snížená",J311,0)</f>
        <v>0</v>
      </c>
      <c r="BG311" s="255">
        <f>IF(N311="zákl. přenesená",J311,0)</f>
        <v>0</v>
      </c>
      <c r="BH311" s="255">
        <f>IF(N311="sníž. přenesená",J311,0)</f>
        <v>0</v>
      </c>
      <c r="BI311" s="255">
        <f>IF(N311="nulová",J311,0)</f>
        <v>0</v>
      </c>
      <c r="BJ311" s="89" t="s">
        <v>85</v>
      </c>
      <c r="BK311" s="255">
        <f>ROUND(I311*H311,2)</f>
        <v>0</v>
      </c>
      <c r="BL311" s="89" t="s">
        <v>569</v>
      </c>
      <c r="BM311" s="254" t="s">
        <v>864</v>
      </c>
    </row>
    <row r="312" spans="1:65" s="112" customFormat="1" ht="29.25" x14ac:dyDescent="0.2">
      <c r="A312" s="107"/>
      <c r="B312" s="108"/>
      <c r="C312" s="107"/>
      <c r="D312" s="262" t="s">
        <v>139</v>
      </c>
      <c r="E312" s="107"/>
      <c r="F312" s="291" t="s">
        <v>865</v>
      </c>
      <c r="G312" s="107"/>
      <c r="H312" s="107"/>
      <c r="I312" s="176"/>
      <c r="J312" s="107"/>
      <c r="K312" s="107"/>
      <c r="L312" s="108"/>
      <c r="M312" s="294"/>
      <c r="N312" s="295"/>
      <c r="O312" s="296"/>
      <c r="P312" s="296"/>
      <c r="Q312" s="296"/>
      <c r="R312" s="296"/>
      <c r="S312" s="296"/>
      <c r="T312" s="297"/>
      <c r="U312" s="107"/>
      <c r="V312" s="107"/>
      <c r="W312" s="107"/>
      <c r="X312" s="107"/>
      <c r="Y312" s="107"/>
      <c r="Z312" s="107"/>
      <c r="AA312" s="107"/>
      <c r="AB312" s="107"/>
      <c r="AC312" s="107"/>
      <c r="AD312" s="107"/>
      <c r="AE312" s="107"/>
      <c r="AT312" s="89" t="s">
        <v>139</v>
      </c>
      <c r="AU312" s="89" t="s">
        <v>18</v>
      </c>
    </row>
    <row r="313" spans="1:65" s="112" customFormat="1" ht="6.95" customHeight="1" x14ac:dyDescent="0.2">
      <c r="A313" s="107"/>
      <c r="B313" s="125"/>
      <c r="C313" s="126"/>
      <c r="D313" s="126"/>
      <c r="E313" s="126"/>
      <c r="F313" s="301"/>
      <c r="G313" s="126"/>
      <c r="H313" s="126"/>
      <c r="I313" s="177"/>
      <c r="J313" s="126"/>
      <c r="K313" s="126"/>
      <c r="L313" s="108"/>
      <c r="M313" s="107"/>
      <c r="O313" s="107"/>
      <c r="P313" s="107"/>
      <c r="Q313" s="107"/>
      <c r="R313" s="107"/>
      <c r="S313" s="107"/>
      <c r="T313" s="107"/>
      <c r="U313" s="107"/>
      <c r="V313" s="107"/>
      <c r="W313" s="107"/>
      <c r="X313" s="107"/>
      <c r="Y313" s="107"/>
      <c r="Z313" s="107"/>
      <c r="AA313" s="107"/>
      <c r="AB313" s="107"/>
      <c r="AC313" s="107"/>
      <c r="AD313" s="107"/>
      <c r="AE313" s="107"/>
    </row>
    <row r="314" spans="1:65" x14ac:dyDescent="0.2">
      <c r="F314" s="88"/>
    </row>
    <row r="315" spans="1:65" x14ac:dyDescent="0.2">
      <c r="F315" s="88"/>
    </row>
    <row r="316" spans="1:65" x14ac:dyDescent="0.2">
      <c r="F316" s="88"/>
    </row>
    <row r="317" spans="1:65" x14ac:dyDescent="0.2">
      <c r="F317" s="88"/>
    </row>
    <row r="318" spans="1:65" x14ac:dyDescent="0.2">
      <c r="F318" s="88"/>
    </row>
    <row r="319" spans="1:65" x14ac:dyDescent="0.2">
      <c r="F319" s="88"/>
    </row>
    <row r="320" spans="1:65" x14ac:dyDescent="0.2">
      <c r="F320" s="88"/>
    </row>
    <row r="321" spans="6:6" x14ac:dyDescent="0.2">
      <c r="F321" s="88"/>
    </row>
    <row r="322" spans="6:6" x14ac:dyDescent="0.2">
      <c r="F322" s="88"/>
    </row>
    <row r="323" spans="6:6" x14ac:dyDescent="0.2">
      <c r="F323" s="88"/>
    </row>
    <row r="324" spans="6:6" x14ac:dyDescent="0.2">
      <c r="F324" s="88"/>
    </row>
    <row r="325" spans="6:6" x14ac:dyDescent="0.2">
      <c r="F325" s="88"/>
    </row>
    <row r="326" spans="6:6" x14ac:dyDescent="0.2">
      <c r="F326" s="88"/>
    </row>
  </sheetData>
  <sheetProtection algorithmName="SHA-512" hashValue="4+bDP/Xh6YNBMSQvz2y0C+GcOGXZmgqy9/R7Xiqtvw+hCWazizZC/R2vvvLUpeH9nsI4Bs08Q7fDta+ORHLyLQ==" saltValue="vHUIjxMybL5nVK0hK6LwFg==" spinCount="100000" sheet="1" objects="1" scenarios="1"/>
  <autoFilter ref="C126:K312" xr:uid="{00000000-0009-0000-0000-000007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hyperlinks>
    <hyperlink ref="F131" r:id="rId1" xr:uid="{00000000-0004-0000-0700-000000000000}"/>
    <hyperlink ref="F134" r:id="rId2" xr:uid="{00000000-0004-0000-0700-000001000000}"/>
    <hyperlink ref="F136" r:id="rId3" xr:uid="{00000000-0004-0000-0700-000002000000}"/>
    <hyperlink ref="F141" r:id="rId4" xr:uid="{00000000-0004-0000-0700-000003000000}"/>
    <hyperlink ref="F144" r:id="rId5" xr:uid="{00000000-0004-0000-0700-000004000000}"/>
    <hyperlink ref="F147" r:id="rId6" xr:uid="{00000000-0004-0000-0700-000005000000}"/>
    <hyperlink ref="F153" r:id="rId7" xr:uid="{00000000-0004-0000-0700-000006000000}"/>
    <hyperlink ref="F156" r:id="rId8" xr:uid="{00000000-0004-0000-0700-000007000000}"/>
    <hyperlink ref="F159" r:id="rId9" xr:uid="{00000000-0004-0000-0700-000008000000}"/>
    <hyperlink ref="F162" r:id="rId10" xr:uid="{00000000-0004-0000-0700-000009000000}"/>
    <hyperlink ref="F164" r:id="rId11" xr:uid="{00000000-0004-0000-0700-00000A000000}"/>
    <hyperlink ref="F167" r:id="rId12" xr:uid="{00000000-0004-0000-0700-00000B000000}"/>
    <hyperlink ref="F171" r:id="rId13" xr:uid="{00000000-0004-0000-0700-00000C000000}"/>
    <hyperlink ref="F175" r:id="rId14" xr:uid="{00000000-0004-0000-0700-00000D000000}"/>
    <hyperlink ref="F177" r:id="rId15" xr:uid="{00000000-0004-0000-0700-00000E000000}"/>
    <hyperlink ref="F187" r:id="rId16" xr:uid="{00000000-0004-0000-0700-00000F000000}"/>
    <hyperlink ref="F194" r:id="rId17" xr:uid="{00000000-0004-0000-0700-000010000000}"/>
    <hyperlink ref="F207" r:id="rId18" xr:uid="{00000000-0004-0000-0700-000011000000}"/>
    <hyperlink ref="F210" r:id="rId19" xr:uid="{00000000-0004-0000-0700-000012000000}"/>
    <hyperlink ref="F213" r:id="rId20" xr:uid="{00000000-0004-0000-0700-000013000000}"/>
    <hyperlink ref="F216" r:id="rId21" xr:uid="{00000000-0004-0000-0700-000014000000}"/>
    <hyperlink ref="F220" r:id="rId22" xr:uid="{00000000-0004-0000-0700-000015000000}"/>
    <hyperlink ref="F223" r:id="rId23" xr:uid="{00000000-0004-0000-0700-000016000000}"/>
    <hyperlink ref="F251" r:id="rId24" xr:uid="{00000000-0004-0000-0700-000017000000}"/>
    <hyperlink ref="F254" r:id="rId25" xr:uid="{00000000-0004-0000-0700-000018000000}"/>
    <hyperlink ref="F257" r:id="rId26" xr:uid="{00000000-0004-0000-0700-000019000000}"/>
    <hyperlink ref="F262" r:id="rId27" xr:uid="{00000000-0004-0000-0700-00001A000000}"/>
    <hyperlink ref="F266" r:id="rId28" xr:uid="{00000000-0004-0000-0700-00001B000000}"/>
    <hyperlink ref="F269" r:id="rId29" xr:uid="{00000000-0004-0000-0700-00001C000000}"/>
    <hyperlink ref="F276" r:id="rId30" xr:uid="{00000000-0004-0000-0700-00001D000000}"/>
    <hyperlink ref="F279" r:id="rId31" xr:uid="{00000000-0004-0000-0700-00001E000000}"/>
    <hyperlink ref="F283" r:id="rId32" xr:uid="{00000000-0004-0000-0700-00001F000000}"/>
    <hyperlink ref="F303" r:id="rId33" xr:uid="{00000000-0004-0000-0700-000020000000}"/>
    <hyperlink ref="F308" r:id="rId34" xr:uid="{00000000-0004-0000-0700-000021000000}"/>
  </hyperlinks>
  <pageMargins left="0.39370078740157483" right="0.39370078740157483" top="0.39370078740157483" bottom="0.39370078740157483" header="0" footer="0"/>
  <pageSetup paperSize="9" scale="84" fitToHeight="100" orientation="landscape" r:id="rId35"/>
  <headerFooter>
    <oddFooter>&amp;CStrana &amp;P z &amp;N</oddFooter>
  </headerFooter>
  <drawing r:id="rId3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7146A-508D-4084-92CD-A64CE78788C4}">
  <sheetPr>
    <tabColor rgb="FF0000FF"/>
  </sheetPr>
  <dimension ref="A2:BM300"/>
  <sheetViews>
    <sheetView zoomScaleNormal="100" workbookViewId="0">
      <selection activeCell="J143" sqref="J143"/>
    </sheetView>
  </sheetViews>
  <sheetFormatPr defaultRowHeight="11.25" x14ac:dyDescent="0.2"/>
  <cols>
    <col min="1" max="1" width="8.33203125" style="185" customWidth="1"/>
    <col min="2" max="2" width="1.1640625" style="185" customWidth="1"/>
    <col min="3" max="3" width="4.1640625" style="185" customWidth="1"/>
    <col min="4" max="4" width="4.33203125" style="185" customWidth="1"/>
    <col min="5" max="5" width="17.1640625" style="185" customWidth="1"/>
    <col min="6" max="6" width="100.83203125" style="185" customWidth="1"/>
    <col min="7" max="7" width="7.5" style="185" customWidth="1"/>
    <col min="8" max="8" width="14" style="185" customWidth="1"/>
    <col min="9" max="9" width="15.83203125" style="185" customWidth="1"/>
    <col min="10" max="11" width="22.33203125" style="185" customWidth="1"/>
    <col min="12" max="12" width="9.33203125" style="185"/>
    <col min="13" max="13" width="10.83203125" style="185" hidden="1" customWidth="1"/>
    <col min="14" max="14" width="9.33203125" style="185"/>
    <col min="15" max="20" width="14.1640625" style="185" hidden="1" customWidth="1"/>
    <col min="21" max="21" width="16.33203125" style="185" hidden="1" customWidth="1"/>
    <col min="22" max="22" width="12.33203125" style="185" customWidth="1"/>
    <col min="23" max="23" width="16.33203125" style="185" customWidth="1"/>
    <col min="24" max="24" width="12.33203125" style="185" customWidth="1"/>
    <col min="25" max="25" width="15" style="185" customWidth="1"/>
    <col min="26" max="26" width="11" style="185" customWidth="1"/>
    <col min="27" max="27" width="15" style="185" customWidth="1"/>
    <col min="28" max="28" width="16.33203125" style="185" customWidth="1"/>
    <col min="29" max="29" width="11" style="185" customWidth="1"/>
    <col min="30" max="30" width="15" style="185" customWidth="1"/>
    <col min="31" max="31" width="16.33203125" style="185" customWidth="1"/>
    <col min="32" max="16384" width="9.33203125" style="185"/>
  </cols>
  <sheetData>
    <row r="2" spans="1:46" ht="36.950000000000003" customHeight="1" x14ac:dyDescent="0.2">
      <c r="L2" s="359" t="s">
        <v>5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89" t="s">
        <v>1016</v>
      </c>
    </row>
    <row r="3" spans="1:46" ht="6.95" customHeight="1" x14ac:dyDescent="0.2">
      <c r="B3" s="90"/>
      <c r="C3" s="91"/>
      <c r="D3" s="91"/>
      <c r="E3" s="91"/>
      <c r="F3" s="91"/>
      <c r="G3" s="91"/>
      <c r="H3" s="91"/>
      <c r="I3" s="91"/>
      <c r="J3" s="91"/>
      <c r="K3" s="91"/>
      <c r="L3" s="92"/>
      <c r="AT3" s="89" t="s">
        <v>18</v>
      </c>
    </row>
    <row r="4" spans="1:46" ht="24.95" customHeight="1" x14ac:dyDescent="0.2">
      <c r="B4" s="92"/>
      <c r="D4" s="93" t="s">
        <v>91</v>
      </c>
      <c r="L4" s="92"/>
      <c r="M4" s="188" t="s">
        <v>10</v>
      </c>
      <c r="AT4" s="89" t="s">
        <v>3</v>
      </c>
    </row>
    <row r="5" spans="1:46" ht="6.95" customHeight="1" x14ac:dyDescent="0.2">
      <c r="B5" s="92"/>
      <c r="L5" s="92"/>
    </row>
    <row r="6" spans="1:46" ht="12" customHeight="1" x14ac:dyDescent="0.2">
      <c r="B6" s="92"/>
      <c r="D6" s="189" t="s">
        <v>14</v>
      </c>
      <c r="L6" s="92"/>
    </row>
    <row r="7" spans="1:46" ht="16.5" customHeight="1" x14ac:dyDescent="0.2">
      <c r="B7" s="92"/>
      <c r="E7" s="356" t="s">
        <v>1502</v>
      </c>
      <c r="F7" s="357"/>
      <c r="G7" s="357"/>
      <c r="H7" s="357"/>
      <c r="L7" s="92"/>
    </row>
    <row r="8" spans="1:46" s="112" customFormat="1" ht="12" customHeight="1" x14ac:dyDescent="0.2">
      <c r="A8" s="190"/>
      <c r="B8" s="108"/>
      <c r="C8" s="190"/>
      <c r="D8" s="189" t="s">
        <v>92</v>
      </c>
      <c r="E8" s="190"/>
      <c r="F8" s="190"/>
      <c r="G8" s="190"/>
      <c r="H8" s="190"/>
      <c r="I8" s="190"/>
      <c r="J8" s="190"/>
      <c r="K8" s="190"/>
      <c r="L8" s="12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</row>
    <row r="9" spans="1:46" s="112" customFormat="1" ht="16.5" customHeight="1" x14ac:dyDescent="0.2">
      <c r="A9" s="190"/>
      <c r="B9" s="108"/>
      <c r="C9" s="190"/>
      <c r="D9" s="190"/>
      <c r="E9" s="354" t="s">
        <v>1498</v>
      </c>
      <c r="F9" s="358"/>
      <c r="G9" s="358"/>
      <c r="H9" s="358"/>
      <c r="I9" s="190"/>
      <c r="J9" s="190"/>
      <c r="K9" s="190"/>
      <c r="L9" s="12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</row>
    <row r="10" spans="1:46" s="112" customFormat="1" x14ac:dyDescent="0.2">
      <c r="A10" s="190"/>
      <c r="B10" s="108"/>
      <c r="C10" s="190"/>
      <c r="D10" s="190"/>
      <c r="E10" s="190"/>
      <c r="F10" s="190"/>
      <c r="G10" s="190"/>
      <c r="H10" s="190"/>
      <c r="I10" s="190"/>
      <c r="J10" s="190"/>
      <c r="K10" s="190"/>
      <c r="L10" s="12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</row>
    <row r="11" spans="1:46" s="112" customFormat="1" ht="12" customHeight="1" x14ac:dyDescent="0.2">
      <c r="A11" s="190"/>
      <c r="B11" s="108"/>
      <c r="C11" s="190"/>
      <c r="D11" s="189" t="s">
        <v>15</v>
      </c>
      <c r="E11" s="190"/>
      <c r="F11" s="184" t="s">
        <v>87</v>
      </c>
      <c r="G11" s="190"/>
      <c r="H11" s="190"/>
      <c r="I11" s="189" t="s">
        <v>17</v>
      </c>
      <c r="J11" s="184" t="s">
        <v>1</v>
      </c>
      <c r="K11" s="190"/>
      <c r="L11" s="12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</row>
    <row r="12" spans="1:46" s="112" customFormat="1" ht="12" customHeight="1" x14ac:dyDescent="0.2">
      <c r="A12" s="190"/>
      <c r="B12" s="108"/>
      <c r="C12" s="190"/>
      <c r="D12" s="189" t="s">
        <v>19</v>
      </c>
      <c r="E12" s="190"/>
      <c r="F12" s="184" t="s">
        <v>20</v>
      </c>
      <c r="G12" s="190"/>
      <c r="H12" s="190"/>
      <c r="I12" s="189" t="s">
        <v>21</v>
      </c>
      <c r="J12" s="191">
        <f>'Rekapitulace I.+II.'!AN8</f>
        <v>45678</v>
      </c>
      <c r="K12" s="190"/>
      <c r="L12" s="12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</row>
    <row r="13" spans="1:46" s="112" customFormat="1" ht="10.9" customHeight="1" x14ac:dyDescent="0.2">
      <c r="A13" s="190"/>
      <c r="B13" s="108"/>
      <c r="C13" s="190"/>
      <c r="D13" s="190"/>
      <c r="E13" s="190"/>
      <c r="F13" s="190"/>
      <c r="G13" s="190"/>
      <c r="H13" s="190"/>
      <c r="I13" s="190"/>
      <c r="J13" s="190"/>
      <c r="K13" s="190"/>
      <c r="L13" s="12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</row>
    <row r="14" spans="1:46" s="112" customFormat="1" ht="12" customHeight="1" x14ac:dyDescent="0.2">
      <c r="A14" s="190"/>
      <c r="B14" s="108"/>
      <c r="C14" s="190"/>
      <c r="D14" s="189" t="s">
        <v>26</v>
      </c>
      <c r="E14" s="190"/>
      <c r="F14" s="190"/>
      <c r="G14" s="190"/>
      <c r="H14" s="190"/>
      <c r="I14" s="189" t="s">
        <v>27</v>
      </c>
      <c r="J14" s="184" t="s">
        <v>28</v>
      </c>
      <c r="K14" s="190"/>
      <c r="L14" s="12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</row>
    <row r="15" spans="1:46" s="112" customFormat="1" ht="18" customHeight="1" x14ac:dyDescent="0.2">
      <c r="A15" s="190"/>
      <c r="B15" s="108"/>
      <c r="C15" s="190"/>
      <c r="D15" s="190"/>
      <c r="E15" s="184" t="s">
        <v>29</v>
      </c>
      <c r="F15" s="190"/>
      <c r="G15" s="190"/>
      <c r="H15" s="190"/>
      <c r="I15" s="189" t="s">
        <v>30</v>
      </c>
      <c r="J15" s="184" t="s">
        <v>1</v>
      </c>
      <c r="K15" s="190"/>
      <c r="L15" s="12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</row>
    <row r="16" spans="1:46" s="112" customFormat="1" ht="6.95" customHeight="1" x14ac:dyDescent="0.2">
      <c r="A16" s="190"/>
      <c r="B16" s="108"/>
      <c r="C16" s="190"/>
      <c r="D16" s="190"/>
      <c r="E16" s="190"/>
      <c r="F16" s="190"/>
      <c r="G16" s="190"/>
      <c r="H16" s="190"/>
      <c r="I16" s="190"/>
      <c r="J16" s="190"/>
      <c r="K16" s="190"/>
      <c r="L16" s="12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</row>
    <row r="17" spans="1:31" s="112" customFormat="1" ht="12" customHeight="1" x14ac:dyDescent="0.2">
      <c r="A17" s="190"/>
      <c r="B17" s="108"/>
      <c r="C17" s="190"/>
      <c r="D17" s="189" t="s">
        <v>31</v>
      </c>
      <c r="E17" s="190"/>
      <c r="F17" s="190"/>
      <c r="G17" s="190"/>
      <c r="H17" s="190"/>
      <c r="I17" s="189" t="s">
        <v>27</v>
      </c>
      <c r="J17" s="192">
        <f>'Rekapitulace I.+II.'!AN13</f>
        <v>0</v>
      </c>
      <c r="K17" s="190"/>
      <c r="L17" s="12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</row>
    <row r="18" spans="1:31" s="112" customFormat="1" ht="18" customHeight="1" x14ac:dyDescent="0.2">
      <c r="A18" s="190"/>
      <c r="B18" s="108"/>
      <c r="C18" s="190"/>
      <c r="D18" s="190"/>
      <c r="E18" s="192">
        <f>'Rekapitulace I.+II.'!E14</f>
        <v>0</v>
      </c>
      <c r="F18" s="190"/>
      <c r="G18" s="190"/>
      <c r="H18" s="190"/>
      <c r="I18" s="189" t="s">
        <v>30</v>
      </c>
      <c r="J18" s="192">
        <f>'Rekapitulace I.+II.'!AN14</f>
        <v>0</v>
      </c>
      <c r="K18" s="190"/>
      <c r="L18" s="12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  <c r="AE18" s="190"/>
    </row>
    <row r="19" spans="1:31" s="112" customFormat="1" ht="6.95" customHeight="1" x14ac:dyDescent="0.2">
      <c r="A19" s="190"/>
      <c r="B19" s="108"/>
      <c r="C19" s="190"/>
      <c r="D19" s="190"/>
      <c r="E19" s="190"/>
      <c r="F19" s="190"/>
      <c r="G19" s="190"/>
      <c r="H19" s="190"/>
      <c r="I19" s="190"/>
      <c r="J19" s="190"/>
      <c r="K19" s="190"/>
      <c r="L19" s="120"/>
      <c r="S19" s="190"/>
      <c r="T19" s="190"/>
      <c r="U19" s="190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</row>
    <row r="20" spans="1:31" s="112" customFormat="1" ht="12" customHeight="1" x14ac:dyDescent="0.2">
      <c r="A20" s="190"/>
      <c r="B20" s="108"/>
      <c r="C20" s="190"/>
      <c r="D20" s="189" t="s">
        <v>32</v>
      </c>
      <c r="E20" s="190"/>
      <c r="F20" s="190"/>
      <c r="G20" s="190"/>
      <c r="H20" s="190"/>
      <c r="I20" s="189" t="s">
        <v>27</v>
      </c>
      <c r="J20" s="184" t="s">
        <v>33</v>
      </c>
      <c r="K20" s="190"/>
      <c r="L20" s="120"/>
      <c r="S20" s="190"/>
      <c r="T20" s="190"/>
      <c r="U20" s="190"/>
      <c r="V20" s="190"/>
      <c r="W20" s="190"/>
      <c r="X20" s="190"/>
      <c r="Y20" s="190"/>
      <c r="Z20" s="190"/>
      <c r="AA20" s="190"/>
      <c r="AB20" s="190"/>
      <c r="AC20" s="190"/>
      <c r="AD20" s="190"/>
      <c r="AE20" s="190"/>
    </row>
    <row r="21" spans="1:31" s="112" customFormat="1" ht="18" customHeight="1" x14ac:dyDescent="0.2">
      <c r="A21" s="190"/>
      <c r="B21" s="108"/>
      <c r="C21" s="190"/>
      <c r="D21" s="190"/>
      <c r="E21" s="184" t="s">
        <v>34</v>
      </c>
      <c r="F21" s="190"/>
      <c r="G21" s="190"/>
      <c r="H21" s="190"/>
      <c r="I21" s="189" t="s">
        <v>30</v>
      </c>
      <c r="J21" s="184" t="s">
        <v>1</v>
      </c>
      <c r="K21" s="190"/>
      <c r="L21" s="12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</row>
    <row r="22" spans="1:31" s="112" customFormat="1" ht="6.95" customHeight="1" x14ac:dyDescent="0.2">
      <c r="A22" s="190"/>
      <c r="B22" s="108"/>
      <c r="C22" s="190"/>
      <c r="D22" s="190"/>
      <c r="E22" s="190"/>
      <c r="F22" s="190"/>
      <c r="G22" s="190"/>
      <c r="H22" s="190"/>
      <c r="I22" s="190"/>
      <c r="J22" s="190"/>
      <c r="K22" s="190"/>
      <c r="L22" s="12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</row>
    <row r="23" spans="1:31" s="112" customFormat="1" ht="12" customHeight="1" x14ac:dyDescent="0.2">
      <c r="A23" s="190"/>
      <c r="B23" s="108"/>
      <c r="C23" s="190"/>
      <c r="D23" s="189" t="s">
        <v>36</v>
      </c>
      <c r="E23" s="190"/>
      <c r="F23" s="190"/>
      <c r="G23" s="190"/>
      <c r="H23" s="190"/>
      <c r="I23" s="189" t="s">
        <v>27</v>
      </c>
      <c r="J23" s="184" t="s">
        <v>37</v>
      </c>
      <c r="K23" s="190"/>
      <c r="L23" s="12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</row>
    <row r="24" spans="1:31" s="112" customFormat="1" ht="18" customHeight="1" x14ac:dyDescent="0.2">
      <c r="A24" s="190"/>
      <c r="B24" s="108"/>
      <c r="C24" s="190"/>
      <c r="D24" s="190"/>
      <c r="E24" s="184" t="s">
        <v>38</v>
      </c>
      <c r="F24" s="190"/>
      <c r="G24" s="190"/>
      <c r="H24" s="190"/>
      <c r="I24" s="189" t="s">
        <v>30</v>
      </c>
      <c r="J24" s="184" t="s">
        <v>1</v>
      </c>
      <c r="K24" s="190"/>
      <c r="L24" s="12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</row>
    <row r="25" spans="1:31" s="112" customFormat="1" ht="6.95" customHeight="1" x14ac:dyDescent="0.2">
      <c r="A25" s="190"/>
      <c r="B25" s="108"/>
      <c r="C25" s="190"/>
      <c r="D25" s="190"/>
      <c r="E25" s="190"/>
      <c r="F25" s="190"/>
      <c r="G25" s="190"/>
      <c r="H25" s="190"/>
      <c r="I25" s="190"/>
      <c r="J25" s="190"/>
      <c r="K25" s="190"/>
      <c r="L25" s="12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</row>
    <row r="26" spans="1:31" s="112" customFormat="1" ht="12" customHeight="1" x14ac:dyDescent="0.2">
      <c r="A26" s="190"/>
      <c r="B26" s="108"/>
      <c r="C26" s="190"/>
      <c r="D26" s="189" t="s">
        <v>39</v>
      </c>
      <c r="E26" s="190"/>
      <c r="F26" s="190"/>
      <c r="G26" s="190"/>
      <c r="H26" s="190"/>
      <c r="I26" s="190"/>
      <c r="J26" s="190"/>
      <c r="K26" s="190"/>
      <c r="L26" s="12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</row>
    <row r="27" spans="1:31" s="196" customFormat="1" ht="47.25" customHeight="1" x14ac:dyDescent="0.2">
      <c r="A27" s="193"/>
      <c r="B27" s="194"/>
      <c r="C27" s="193"/>
      <c r="D27" s="193"/>
      <c r="E27" s="331" t="s">
        <v>866</v>
      </c>
      <c r="F27" s="331"/>
      <c r="G27" s="331"/>
      <c r="H27" s="331"/>
      <c r="I27" s="193"/>
      <c r="J27" s="193"/>
      <c r="K27" s="193"/>
      <c r="L27" s="195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</row>
    <row r="28" spans="1:31" s="112" customFormat="1" ht="6.95" customHeight="1" x14ac:dyDescent="0.2">
      <c r="A28" s="190"/>
      <c r="B28" s="108"/>
      <c r="C28" s="190"/>
      <c r="D28" s="190"/>
      <c r="E28" s="190"/>
      <c r="F28" s="190"/>
      <c r="G28" s="190"/>
      <c r="H28" s="190"/>
      <c r="I28" s="190"/>
      <c r="J28" s="190"/>
      <c r="K28" s="190"/>
      <c r="L28" s="12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</row>
    <row r="29" spans="1:31" s="112" customFormat="1" ht="6.95" customHeight="1" x14ac:dyDescent="0.2">
      <c r="A29" s="190"/>
      <c r="B29" s="108"/>
      <c r="C29" s="190"/>
      <c r="D29" s="146"/>
      <c r="E29" s="146"/>
      <c r="F29" s="146"/>
      <c r="G29" s="146"/>
      <c r="H29" s="146"/>
      <c r="I29" s="146"/>
      <c r="J29" s="146"/>
      <c r="K29" s="146"/>
      <c r="L29" s="12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</row>
    <row r="30" spans="1:31" s="112" customFormat="1" ht="25.35" customHeight="1" x14ac:dyDescent="0.2">
      <c r="A30" s="190"/>
      <c r="B30" s="108"/>
      <c r="C30" s="190"/>
      <c r="D30" s="197" t="s">
        <v>40</v>
      </c>
      <c r="E30" s="190"/>
      <c r="F30" s="190"/>
      <c r="G30" s="190"/>
      <c r="H30" s="190"/>
      <c r="I30" s="190"/>
      <c r="J30" s="181">
        <f>ROUND(J93, 2)</f>
        <v>0</v>
      </c>
      <c r="K30" s="190"/>
      <c r="L30" s="12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</row>
    <row r="31" spans="1:31" s="112" customFormat="1" ht="6.95" customHeight="1" x14ac:dyDescent="0.2">
      <c r="A31" s="190"/>
      <c r="B31" s="108"/>
      <c r="C31" s="190"/>
      <c r="D31" s="146"/>
      <c r="E31" s="146"/>
      <c r="F31" s="146"/>
      <c r="G31" s="146"/>
      <c r="H31" s="146"/>
      <c r="I31" s="146"/>
      <c r="J31" s="146"/>
      <c r="K31" s="146"/>
      <c r="L31" s="12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</row>
    <row r="32" spans="1:31" s="112" customFormat="1" ht="14.45" customHeight="1" x14ac:dyDescent="0.2">
      <c r="A32" s="190"/>
      <c r="B32" s="108"/>
      <c r="C32" s="190"/>
      <c r="D32" s="190"/>
      <c r="E32" s="190"/>
      <c r="F32" s="187" t="s">
        <v>42</v>
      </c>
      <c r="G32" s="190"/>
      <c r="H32" s="190"/>
      <c r="I32" s="187" t="s">
        <v>41</v>
      </c>
      <c r="J32" s="187" t="s">
        <v>43</v>
      </c>
      <c r="K32" s="190"/>
      <c r="L32" s="120"/>
      <c r="S32" s="190"/>
      <c r="T32" s="190"/>
      <c r="U32" s="190"/>
      <c r="V32" s="190"/>
      <c r="W32" s="190"/>
      <c r="X32" s="190"/>
      <c r="Y32" s="190"/>
      <c r="Z32" s="190"/>
      <c r="AA32" s="190"/>
      <c r="AB32" s="190"/>
      <c r="AC32" s="190"/>
      <c r="AD32" s="190"/>
      <c r="AE32" s="190"/>
    </row>
    <row r="33" spans="1:31" s="112" customFormat="1" ht="14.45" customHeight="1" x14ac:dyDescent="0.2">
      <c r="A33" s="190"/>
      <c r="B33" s="108"/>
      <c r="C33" s="190"/>
      <c r="D33" s="198" t="s">
        <v>44</v>
      </c>
      <c r="E33" s="189" t="s">
        <v>45</v>
      </c>
      <c r="F33" s="199">
        <f>ROUND((SUM(BE93:BE296)),  2)</f>
        <v>0</v>
      </c>
      <c r="G33" s="190"/>
      <c r="H33" s="190"/>
      <c r="I33" s="200">
        <v>0.21</v>
      </c>
      <c r="J33" s="199">
        <f>ROUND(((SUM(BE93:BE296))*I33),  2)</f>
        <v>0</v>
      </c>
      <c r="K33" s="190"/>
      <c r="L33" s="12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</row>
    <row r="34" spans="1:31" s="112" customFormat="1" ht="14.45" customHeight="1" x14ac:dyDescent="0.2">
      <c r="A34" s="190"/>
      <c r="B34" s="108"/>
      <c r="C34" s="190"/>
      <c r="D34" s="190"/>
      <c r="E34" s="189" t="s">
        <v>46</v>
      </c>
      <c r="F34" s="199">
        <f>ROUND((SUM(BF93:BF296)),  2)</f>
        <v>0</v>
      </c>
      <c r="G34" s="190"/>
      <c r="H34" s="190"/>
      <c r="I34" s="200">
        <v>0.15</v>
      </c>
      <c r="J34" s="199">
        <f>ROUND(((SUM(BF93:BF296))*I34),  2)</f>
        <v>0</v>
      </c>
      <c r="K34" s="190"/>
      <c r="L34" s="12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</row>
    <row r="35" spans="1:31" s="112" customFormat="1" ht="14.45" hidden="1" customHeight="1" x14ac:dyDescent="0.2">
      <c r="A35" s="190"/>
      <c r="B35" s="108"/>
      <c r="C35" s="190"/>
      <c r="D35" s="190"/>
      <c r="E35" s="189" t="s">
        <v>47</v>
      </c>
      <c r="F35" s="199">
        <f>ROUND((SUM(BG93:BG296)),  2)</f>
        <v>0</v>
      </c>
      <c r="G35" s="190"/>
      <c r="H35" s="190"/>
      <c r="I35" s="200">
        <v>0.21</v>
      </c>
      <c r="J35" s="199">
        <f>0</f>
        <v>0</v>
      </c>
      <c r="K35" s="190"/>
      <c r="L35" s="12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</row>
    <row r="36" spans="1:31" s="112" customFormat="1" ht="14.45" hidden="1" customHeight="1" x14ac:dyDescent="0.2">
      <c r="A36" s="190"/>
      <c r="B36" s="108"/>
      <c r="C36" s="190"/>
      <c r="D36" s="190"/>
      <c r="E36" s="189" t="s">
        <v>48</v>
      </c>
      <c r="F36" s="199">
        <f>ROUND((SUM(BH93:BH296)),  2)</f>
        <v>0</v>
      </c>
      <c r="G36" s="190"/>
      <c r="H36" s="190"/>
      <c r="I36" s="200">
        <v>0.15</v>
      </c>
      <c r="J36" s="199">
        <f>0</f>
        <v>0</v>
      </c>
      <c r="K36" s="190"/>
      <c r="L36" s="120"/>
      <c r="S36" s="190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  <c r="AE36" s="190"/>
    </row>
    <row r="37" spans="1:31" s="112" customFormat="1" ht="14.45" hidden="1" customHeight="1" x14ac:dyDescent="0.2">
      <c r="A37" s="190"/>
      <c r="B37" s="108"/>
      <c r="C37" s="190"/>
      <c r="D37" s="190"/>
      <c r="E37" s="189" t="s">
        <v>49</v>
      </c>
      <c r="F37" s="199">
        <f>ROUND((SUM(BI93:BI296)),  2)</f>
        <v>0</v>
      </c>
      <c r="G37" s="190"/>
      <c r="H37" s="190"/>
      <c r="I37" s="200">
        <v>0</v>
      </c>
      <c r="J37" s="199">
        <f>0</f>
        <v>0</v>
      </c>
      <c r="K37" s="190"/>
      <c r="L37" s="12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</row>
    <row r="38" spans="1:31" s="112" customFormat="1" ht="6.95" customHeight="1" x14ac:dyDescent="0.2">
      <c r="A38" s="190"/>
      <c r="B38" s="108"/>
      <c r="C38" s="190"/>
      <c r="D38" s="190"/>
      <c r="E38" s="190"/>
      <c r="F38" s="190"/>
      <c r="G38" s="190"/>
      <c r="H38" s="190"/>
      <c r="I38" s="190"/>
      <c r="J38" s="190"/>
      <c r="K38" s="190"/>
      <c r="L38" s="120"/>
      <c r="S38" s="190"/>
      <c r="T38" s="190"/>
      <c r="U38" s="190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</row>
    <row r="39" spans="1:31" s="112" customFormat="1" ht="25.35" customHeight="1" x14ac:dyDescent="0.2">
      <c r="A39" s="190"/>
      <c r="B39" s="108"/>
      <c r="C39" s="201"/>
      <c r="D39" s="202" t="s">
        <v>50</v>
      </c>
      <c r="E39" s="140"/>
      <c r="F39" s="140"/>
      <c r="G39" s="203" t="s">
        <v>51</v>
      </c>
      <c r="H39" s="204" t="s">
        <v>52</v>
      </c>
      <c r="I39" s="140"/>
      <c r="J39" s="205">
        <f>SUM(J30:J37)</f>
        <v>0</v>
      </c>
      <c r="K39" s="206"/>
      <c r="L39" s="120"/>
      <c r="S39" s="190"/>
      <c r="T39" s="190"/>
      <c r="U39" s="190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</row>
    <row r="40" spans="1:31" s="112" customFormat="1" ht="14.45" customHeight="1" x14ac:dyDescent="0.2">
      <c r="A40" s="190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2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</row>
    <row r="44" spans="1:31" s="112" customFormat="1" ht="6.95" customHeight="1" x14ac:dyDescent="0.2">
      <c r="A44" s="190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2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</row>
    <row r="45" spans="1:31" s="112" customFormat="1" ht="24.95" customHeight="1" x14ac:dyDescent="0.2">
      <c r="A45" s="190"/>
      <c r="B45" s="108"/>
      <c r="C45" s="93" t="s">
        <v>93</v>
      </c>
      <c r="D45" s="190"/>
      <c r="E45" s="190"/>
      <c r="F45" s="190"/>
      <c r="G45" s="190"/>
      <c r="H45" s="190"/>
      <c r="I45" s="190"/>
      <c r="J45" s="190"/>
      <c r="K45" s="190"/>
      <c r="L45" s="12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</row>
    <row r="46" spans="1:31" s="112" customFormat="1" ht="6.95" customHeight="1" x14ac:dyDescent="0.2">
      <c r="A46" s="190"/>
      <c r="B46" s="108"/>
      <c r="C46" s="190"/>
      <c r="D46" s="190"/>
      <c r="E46" s="190"/>
      <c r="F46" s="190"/>
      <c r="G46" s="190"/>
      <c r="H46" s="190"/>
      <c r="I46" s="190"/>
      <c r="J46" s="190"/>
      <c r="K46" s="190"/>
      <c r="L46" s="12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</row>
    <row r="47" spans="1:31" s="112" customFormat="1" ht="12" customHeight="1" x14ac:dyDescent="0.2">
      <c r="A47" s="190"/>
      <c r="B47" s="108"/>
      <c r="C47" s="189" t="s">
        <v>14</v>
      </c>
      <c r="D47" s="190"/>
      <c r="E47" s="190"/>
      <c r="F47" s="190"/>
      <c r="G47" s="190"/>
      <c r="H47" s="190"/>
      <c r="I47" s="190"/>
      <c r="J47" s="190"/>
      <c r="K47" s="190"/>
      <c r="L47" s="12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</row>
    <row r="48" spans="1:31" s="112" customFormat="1" ht="16.5" customHeight="1" x14ac:dyDescent="0.2">
      <c r="A48" s="190"/>
      <c r="B48" s="108"/>
      <c r="C48" s="190"/>
      <c r="D48" s="190"/>
      <c r="E48" s="356" t="str">
        <f>E7</f>
        <v>Obnova ulice Tyršova, Dobrovice - II. etapa</v>
      </c>
      <c r="F48" s="357"/>
      <c r="G48" s="357"/>
      <c r="H48" s="357"/>
      <c r="I48" s="190"/>
      <c r="J48" s="190"/>
      <c r="K48" s="190"/>
      <c r="L48" s="12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</row>
    <row r="49" spans="1:47" s="112" customFormat="1" ht="12" customHeight="1" x14ac:dyDescent="0.2">
      <c r="A49" s="190"/>
      <c r="B49" s="108"/>
      <c r="C49" s="189" t="s">
        <v>92</v>
      </c>
      <c r="D49" s="190"/>
      <c r="E49" s="190"/>
      <c r="F49" s="190"/>
      <c r="G49" s="190"/>
      <c r="H49" s="190"/>
      <c r="I49" s="190"/>
      <c r="J49" s="190"/>
      <c r="K49" s="190"/>
      <c r="L49" s="12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</row>
    <row r="50" spans="1:47" s="112" customFormat="1" ht="16.5" customHeight="1" x14ac:dyDescent="0.2">
      <c r="A50" s="190"/>
      <c r="B50" s="108"/>
      <c r="C50" s="190"/>
      <c r="D50" s="190"/>
      <c r="E50" s="354" t="str">
        <f>E9</f>
        <v>SO 301.II - Rekonstrukce vodovodu II. etapa / 207,52 m</v>
      </c>
      <c r="F50" s="358"/>
      <c r="G50" s="358"/>
      <c r="H50" s="358"/>
      <c r="I50" s="190"/>
      <c r="J50" s="190"/>
      <c r="K50" s="190"/>
      <c r="L50" s="12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</row>
    <row r="51" spans="1:47" s="112" customFormat="1" ht="6.95" customHeight="1" x14ac:dyDescent="0.2">
      <c r="A51" s="190"/>
      <c r="B51" s="108"/>
      <c r="C51" s="190"/>
      <c r="D51" s="190"/>
      <c r="E51" s="190"/>
      <c r="F51" s="190"/>
      <c r="G51" s="190"/>
      <c r="H51" s="190"/>
      <c r="I51" s="190"/>
      <c r="J51" s="190"/>
      <c r="K51" s="190"/>
      <c r="L51" s="12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</row>
    <row r="52" spans="1:47" s="112" customFormat="1" ht="12" customHeight="1" x14ac:dyDescent="0.2">
      <c r="A52" s="190"/>
      <c r="B52" s="108"/>
      <c r="C52" s="189" t="s">
        <v>19</v>
      </c>
      <c r="D52" s="190"/>
      <c r="E52" s="190"/>
      <c r="F52" s="184" t="str">
        <f>F12</f>
        <v>Dobrovice</v>
      </c>
      <c r="G52" s="190"/>
      <c r="H52" s="190"/>
      <c r="I52" s="189" t="s">
        <v>21</v>
      </c>
      <c r="J52" s="183">
        <f>IF(J12="","",J12)</f>
        <v>45678</v>
      </c>
      <c r="K52" s="190"/>
      <c r="L52" s="12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</row>
    <row r="53" spans="1:47" s="112" customFormat="1" ht="6.95" customHeight="1" x14ac:dyDescent="0.2">
      <c r="A53" s="190"/>
      <c r="B53" s="108"/>
      <c r="C53" s="190"/>
      <c r="D53" s="190"/>
      <c r="E53" s="190"/>
      <c r="F53" s="190"/>
      <c r="G53" s="190"/>
      <c r="H53" s="190"/>
      <c r="I53" s="190"/>
      <c r="J53" s="190"/>
      <c r="K53" s="190"/>
      <c r="L53" s="12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</row>
    <row r="54" spans="1:47" s="112" customFormat="1" ht="25.7" customHeight="1" x14ac:dyDescent="0.2">
      <c r="A54" s="190"/>
      <c r="B54" s="108"/>
      <c r="C54" s="189" t="s">
        <v>26</v>
      </c>
      <c r="D54" s="190"/>
      <c r="E54" s="190"/>
      <c r="F54" s="184" t="str">
        <f>E15</f>
        <v>Vodovody a kanalizace Mladá Boleslav, a.s.</v>
      </c>
      <c r="G54" s="190"/>
      <c r="H54" s="190"/>
      <c r="I54" s="189" t="s">
        <v>32</v>
      </c>
      <c r="J54" s="186" t="str">
        <f>E21</f>
        <v>Ing. arch. Martin Jirovský Ph.D., MBA</v>
      </c>
      <c r="K54" s="190"/>
      <c r="L54" s="12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</row>
    <row r="55" spans="1:47" s="112" customFormat="1" ht="40.15" customHeight="1" x14ac:dyDescent="0.2">
      <c r="A55" s="190"/>
      <c r="B55" s="108"/>
      <c r="C55" s="189" t="s">
        <v>31</v>
      </c>
      <c r="D55" s="190"/>
      <c r="E55" s="190"/>
      <c r="F55" s="184">
        <f>IF(E18="","",E18)</f>
        <v>0</v>
      </c>
      <c r="G55" s="190"/>
      <c r="H55" s="190"/>
      <c r="I55" s="189" t="s">
        <v>36</v>
      </c>
      <c r="J55" s="186" t="str">
        <f>E24</f>
        <v>ROAD M.A.A.T. s.r.o., Petra Stejskalová</v>
      </c>
      <c r="K55" s="190"/>
      <c r="L55" s="12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</row>
    <row r="56" spans="1:47" s="112" customFormat="1" ht="10.35" customHeight="1" x14ac:dyDescent="0.2">
      <c r="A56" s="190"/>
      <c r="B56" s="108"/>
      <c r="C56" s="190"/>
      <c r="D56" s="190"/>
      <c r="E56" s="190"/>
      <c r="F56" s="190"/>
      <c r="G56" s="190"/>
      <c r="H56" s="190"/>
      <c r="I56" s="190"/>
      <c r="J56" s="190"/>
      <c r="K56" s="190"/>
      <c r="L56" s="12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</row>
    <row r="57" spans="1:47" s="112" customFormat="1" ht="29.25" customHeight="1" x14ac:dyDescent="0.2">
      <c r="A57" s="190"/>
      <c r="B57" s="108"/>
      <c r="C57" s="209" t="s">
        <v>94</v>
      </c>
      <c r="D57" s="201"/>
      <c r="E57" s="201"/>
      <c r="F57" s="201"/>
      <c r="G57" s="201"/>
      <c r="H57" s="201"/>
      <c r="I57" s="201"/>
      <c r="J57" s="210" t="s">
        <v>95</v>
      </c>
      <c r="K57" s="201"/>
      <c r="L57" s="120"/>
      <c r="S57" s="190"/>
      <c r="T57" s="190"/>
      <c r="U57" s="190"/>
      <c r="V57" s="190"/>
      <c r="W57" s="190"/>
      <c r="X57" s="190"/>
      <c r="Y57" s="190"/>
      <c r="Z57" s="190"/>
      <c r="AA57" s="190"/>
      <c r="AB57" s="190"/>
      <c r="AC57" s="190"/>
      <c r="AD57" s="190"/>
      <c r="AE57" s="190"/>
    </row>
    <row r="58" spans="1:47" s="112" customFormat="1" ht="10.35" customHeight="1" x14ac:dyDescent="0.2">
      <c r="A58" s="190"/>
      <c r="B58" s="108"/>
      <c r="C58" s="190"/>
      <c r="D58" s="190"/>
      <c r="E58" s="190"/>
      <c r="F58" s="190"/>
      <c r="G58" s="190"/>
      <c r="H58" s="190"/>
      <c r="I58" s="190"/>
      <c r="J58" s="190"/>
      <c r="K58" s="190"/>
      <c r="L58" s="12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</row>
    <row r="59" spans="1:47" s="112" customFormat="1" ht="22.9" customHeight="1" x14ac:dyDescent="0.2">
      <c r="A59" s="190"/>
      <c r="B59" s="108"/>
      <c r="C59" s="211" t="s">
        <v>1017</v>
      </c>
      <c r="D59" s="190"/>
      <c r="E59" s="190"/>
      <c r="F59" s="190"/>
      <c r="G59" s="190"/>
      <c r="H59" s="190"/>
      <c r="I59" s="190"/>
      <c r="J59" s="181">
        <f>J93</f>
        <v>0</v>
      </c>
      <c r="K59" s="190"/>
      <c r="L59" s="120"/>
      <c r="S59" s="190"/>
      <c r="T59" s="190"/>
      <c r="U59" s="190"/>
      <c r="V59" s="190"/>
      <c r="W59" s="190"/>
      <c r="X59" s="190"/>
      <c r="Y59" s="190"/>
      <c r="Z59" s="190"/>
      <c r="AA59" s="190"/>
      <c r="AB59" s="190"/>
      <c r="AC59" s="190"/>
      <c r="AD59" s="190"/>
      <c r="AE59" s="190"/>
      <c r="AU59" s="89" t="s">
        <v>97</v>
      </c>
    </row>
    <row r="60" spans="1:47" s="212" customFormat="1" ht="24.95" customHeight="1" x14ac:dyDescent="0.2">
      <c r="B60" s="213"/>
      <c r="D60" s="214" t="s">
        <v>204</v>
      </c>
      <c r="E60" s="215"/>
      <c r="F60" s="215"/>
      <c r="G60" s="215"/>
      <c r="H60" s="215"/>
      <c r="I60" s="215"/>
      <c r="J60" s="216">
        <f>J94</f>
        <v>0</v>
      </c>
      <c r="L60" s="213"/>
    </row>
    <row r="61" spans="1:47" s="212" customFormat="1" ht="24.95" customHeight="1" x14ac:dyDescent="0.2">
      <c r="B61" s="213"/>
      <c r="D61" s="214" t="s">
        <v>98</v>
      </c>
      <c r="E61" s="215"/>
      <c r="F61" s="215"/>
      <c r="G61" s="215"/>
      <c r="H61" s="215"/>
      <c r="I61" s="215"/>
      <c r="J61" s="216">
        <f>J141</f>
        <v>0</v>
      </c>
      <c r="L61" s="213"/>
    </row>
    <row r="62" spans="1:47" s="217" customFormat="1" ht="19.899999999999999" customHeight="1" x14ac:dyDescent="0.2">
      <c r="B62" s="218"/>
      <c r="D62" s="219" t="s">
        <v>206</v>
      </c>
      <c r="E62" s="220"/>
      <c r="F62" s="220"/>
      <c r="G62" s="220"/>
      <c r="H62" s="220"/>
      <c r="I62" s="220"/>
      <c r="J62" s="221">
        <f>J142</f>
        <v>0</v>
      </c>
      <c r="L62" s="218"/>
    </row>
    <row r="63" spans="1:47" s="217" customFormat="1" ht="19.899999999999999" customHeight="1" x14ac:dyDescent="0.2">
      <c r="B63" s="218"/>
      <c r="D63" s="219" t="s">
        <v>1018</v>
      </c>
      <c r="E63" s="220"/>
      <c r="F63" s="220"/>
      <c r="G63" s="220"/>
      <c r="H63" s="220"/>
      <c r="I63" s="220"/>
      <c r="J63" s="221">
        <f>J152</f>
        <v>0</v>
      </c>
      <c r="L63" s="218"/>
    </row>
    <row r="64" spans="1:47" s="217" customFormat="1" ht="19.899999999999999" customHeight="1" x14ac:dyDescent="0.2">
      <c r="B64" s="218"/>
      <c r="D64" s="219" t="s">
        <v>207</v>
      </c>
      <c r="E64" s="220"/>
      <c r="F64" s="220"/>
      <c r="G64" s="220"/>
      <c r="H64" s="220"/>
      <c r="I64" s="220"/>
      <c r="J64" s="221">
        <f>J159</f>
        <v>0</v>
      </c>
      <c r="L64" s="218"/>
    </row>
    <row r="65" spans="1:31" s="217" customFormat="1" ht="19.899999999999999" customHeight="1" x14ac:dyDescent="0.2">
      <c r="B65" s="218"/>
      <c r="D65" s="219" t="s">
        <v>100</v>
      </c>
      <c r="E65" s="220"/>
      <c r="F65" s="220"/>
      <c r="G65" s="220"/>
      <c r="H65" s="220"/>
      <c r="I65" s="220"/>
      <c r="J65" s="221">
        <f>J250</f>
        <v>0</v>
      </c>
      <c r="L65" s="218"/>
    </row>
    <row r="66" spans="1:31" s="217" customFormat="1" ht="19.899999999999999" customHeight="1" x14ac:dyDescent="0.2">
      <c r="B66" s="218"/>
      <c r="D66" s="219" t="s">
        <v>1019</v>
      </c>
      <c r="E66" s="220"/>
      <c r="F66" s="220"/>
      <c r="G66" s="220"/>
      <c r="H66" s="220"/>
      <c r="I66" s="220"/>
      <c r="J66" s="221">
        <f>J254</f>
        <v>0</v>
      </c>
      <c r="L66" s="218"/>
    </row>
    <row r="67" spans="1:31" s="217" customFormat="1" ht="19.899999999999999" customHeight="1" x14ac:dyDescent="0.2">
      <c r="B67" s="218"/>
      <c r="D67" s="219" t="s">
        <v>101</v>
      </c>
      <c r="E67" s="220"/>
      <c r="F67" s="220"/>
      <c r="G67" s="220"/>
      <c r="H67" s="220"/>
      <c r="I67" s="220"/>
      <c r="J67" s="221">
        <f>J270</f>
        <v>0</v>
      </c>
      <c r="L67" s="218"/>
    </row>
    <row r="68" spans="1:31" s="212" customFormat="1" ht="24.95" customHeight="1" x14ac:dyDescent="0.2">
      <c r="B68" s="213"/>
      <c r="D68" s="214" t="s">
        <v>102</v>
      </c>
      <c r="E68" s="215"/>
      <c r="F68" s="215"/>
      <c r="G68" s="215"/>
      <c r="H68" s="215"/>
      <c r="I68" s="215"/>
      <c r="J68" s="216">
        <f>J275</f>
        <v>0</v>
      </c>
      <c r="L68" s="213"/>
    </row>
    <row r="69" spans="1:31" s="217" customFormat="1" ht="19.899999999999999" customHeight="1" x14ac:dyDescent="0.2">
      <c r="B69" s="218"/>
      <c r="D69" s="219" t="s">
        <v>1020</v>
      </c>
      <c r="E69" s="220"/>
      <c r="F69" s="220"/>
      <c r="G69" s="220"/>
      <c r="H69" s="220"/>
      <c r="I69" s="220"/>
      <c r="J69" s="221">
        <f>J276</f>
        <v>0</v>
      </c>
      <c r="L69" s="218"/>
    </row>
    <row r="70" spans="1:31" s="212" customFormat="1" ht="24.95" customHeight="1" x14ac:dyDescent="0.2">
      <c r="B70" s="213"/>
      <c r="D70" s="214" t="s">
        <v>208</v>
      </c>
      <c r="E70" s="215"/>
      <c r="F70" s="215"/>
      <c r="G70" s="215"/>
      <c r="H70" s="215"/>
      <c r="I70" s="215"/>
      <c r="J70" s="216">
        <f>J286</f>
        <v>0</v>
      </c>
      <c r="L70" s="213"/>
    </row>
    <row r="71" spans="1:31" s="217" customFormat="1" ht="19.899999999999999" customHeight="1" x14ac:dyDescent="0.2">
      <c r="B71" s="218"/>
      <c r="D71" s="219" t="s">
        <v>210</v>
      </c>
      <c r="E71" s="220"/>
      <c r="F71" s="220"/>
      <c r="G71" s="220"/>
      <c r="H71" s="220"/>
      <c r="I71" s="220"/>
      <c r="J71" s="221">
        <f>J287</f>
        <v>0</v>
      </c>
      <c r="L71" s="218"/>
    </row>
    <row r="72" spans="1:31" s="217" customFormat="1" ht="19.899999999999999" customHeight="1" x14ac:dyDescent="0.2">
      <c r="B72" s="218"/>
      <c r="D72" s="219" t="s">
        <v>211</v>
      </c>
      <c r="E72" s="220"/>
      <c r="F72" s="220"/>
      <c r="G72" s="220"/>
      <c r="H72" s="220"/>
      <c r="I72" s="220"/>
      <c r="J72" s="221">
        <f>J292</f>
        <v>0</v>
      </c>
      <c r="L72" s="218"/>
    </row>
    <row r="73" spans="1:31" s="212" customFormat="1" ht="24.95" customHeight="1" x14ac:dyDescent="0.2">
      <c r="B73" s="213"/>
      <c r="D73" s="214" t="s">
        <v>1021</v>
      </c>
      <c r="E73" s="215"/>
      <c r="F73" s="215"/>
      <c r="G73" s="215"/>
      <c r="H73" s="215"/>
      <c r="I73" s="215"/>
      <c r="J73" s="216">
        <f>J295</f>
        <v>0</v>
      </c>
      <c r="L73" s="213"/>
    </row>
    <row r="74" spans="1:31" s="112" customFormat="1" ht="21.75" customHeight="1" x14ac:dyDescent="0.2">
      <c r="A74" s="190"/>
      <c r="B74" s="108"/>
      <c r="C74" s="190"/>
      <c r="D74" s="190"/>
      <c r="E74" s="190"/>
      <c r="F74" s="190"/>
      <c r="G74" s="190"/>
      <c r="H74" s="190"/>
      <c r="I74" s="190"/>
      <c r="J74" s="190"/>
      <c r="K74" s="190"/>
      <c r="L74" s="120"/>
      <c r="S74" s="190"/>
      <c r="T74" s="190"/>
      <c r="U74" s="190"/>
      <c r="V74" s="190"/>
      <c r="W74" s="190"/>
      <c r="X74" s="190"/>
      <c r="Y74" s="190"/>
      <c r="Z74" s="190"/>
      <c r="AA74" s="190"/>
      <c r="AB74" s="190"/>
      <c r="AC74" s="190"/>
      <c r="AD74" s="190"/>
      <c r="AE74" s="190"/>
    </row>
    <row r="75" spans="1:31" s="112" customFormat="1" ht="6.95" customHeight="1" x14ac:dyDescent="0.2">
      <c r="A75" s="190"/>
      <c r="B75" s="125"/>
      <c r="C75" s="126"/>
      <c r="D75" s="126"/>
      <c r="E75" s="126"/>
      <c r="F75" s="126"/>
      <c r="G75" s="126"/>
      <c r="H75" s="126"/>
      <c r="I75" s="126"/>
      <c r="J75" s="126"/>
      <c r="K75" s="126"/>
      <c r="L75" s="120"/>
      <c r="S75" s="190"/>
      <c r="T75" s="190"/>
      <c r="U75" s="190"/>
      <c r="V75" s="190"/>
      <c r="W75" s="190"/>
      <c r="X75" s="190"/>
      <c r="Y75" s="190"/>
      <c r="Z75" s="190"/>
      <c r="AA75" s="190"/>
      <c r="AB75" s="190"/>
      <c r="AC75" s="190"/>
      <c r="AD75" s="190"/>
      <c r="AE75" s="190"/>
    </row>
    <row r="79" spans="1:31" s="112" customFormat="1" ht="6.95" customHeight="1" x14ac:dyDescent="0.2">
      <c r="A79" s="190"/>
      <c r="B79" s="127"/>
      <c r="C79" s="128"/>
      <c r="D79" s="128"/>
      <c r="E79" s="128"/>
      <c r="F79" s="128"/>
      <c r="G79" s="128"/>
      <c r="H79" s="128"/>
      <c r="I79" s="128"/>
      <c r="J79" s="128"/>
      <c r="K79" s="128"/>
      <c r="L79" s="120"/>
      <c r="S79" s="190"/>
      <c r="T79" s="190"/>
      <c r="U79" s="190"/>
      <c r="V79" s="190"/>
      <c r="W79" s="190"/>
      <c r="X79" s="190"/>
      <c r="Y79" s="190"/>
      <c r="Z79" s="190"/>
      <c r="AA79" s="190"/>
      <c r="AB79" s="190"/>
      <c r="AC79" s="190"/>
      <c r="AD79" s="190"/>
      <c r="AE79" s="190"/>
    </row>
    <row r="80" spans="1:31" s="112" customFormat="1" ht="24.95" customHeight="1" x14ac:dyDescent="0.2">
      <c r="A80" s="190"/>
      <c r="B80" s="108"/>
      <c r="C80" s="93" t="s">
        <v>103</v>
      </c>
      <c r="D80" s="190"/>
      <c r="E80" s="190"/>
      <c r="F80" s="190"/>
      <c r="G80" s="190"/>
      <c r="H80" s="190"/>
      <c r="I80" s="190"/>
      <c r="J80" s="190"/>
      <c r="K80" s="190"/>
      <c r="L80" s="120"/>
      <c r="S80" s="190"/>
      <c r="T80" s="190"/>
      <c r="U80" s="190"/>
      <c r="V80" s="190"/>
      <c r="W80" s="190"/>
      <c r="X80" s="190"/>
      <c r="Y80" s="190"/>
      <c r="Z80" s="190"/>
      <c r="AA80" s="190"/>
      <c r="AB80" s="190"/>
      <c r="AC80" s="190"/>
      <c r="AD80" s="190"/>
      <c r="AE80" s="190"/>
    </row>
    <row r="81" spans="1:65" s="112" customFormat="1" ht="6.95" customHeight="1" x14ac:dyDescent="0.2">
      <c r="A81" s="190"/>
      <c r="B81" s="108"/>
      <c r="C81" s="190"/>
      <c r="D81" s="190"/>
      <c r="E81" s="190"/>
      <c r="F81" s="190"/>
      <c r="G81" s="190"/>
      <c r="H81" s="190"/>
      <c r="I81" s="190"/>
      <c r="J81" s="190"/>
      <c r="K81" s="190"/>
      <c r="L81" s="12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</row>
    <row r="82" spans="1:65" s="112" customFormat="1" ht="12" customHeight="1" x14ac:dyDescent="0.2">
      <c r="A82" s="190"/>
      <c r="B82" s="108"/>
      <c r="C82" s="189" t="s">
        <v>14</v>
      </c>
      <c r="D82" s="190"/>
      <c r="E82" s="190"/>
      <c r="F82" s="190"/>
      <c r="G82" s="190"/>
      <c r="H82" s="190"/>
      <c r="I82" s="190"/>
      <c r="J82" s="190"/>
      <c r="K82" s="190"/>
      <c r="L82" s="120"/>
      <c r="S82" s="190"/>
      <c r="T82" s="190"/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</row>
    <row r="83" spans="1:65" s="112" customFormat="1" ht="16.5" customHeight="1" x14ac:dyDescent="0.2">
      <c r="A83" s="190"/>
      <c r="B83" s="108"/>
      <c r="C83" s="190"/>
      <c r="D83" s="190"/>
      <c r="E83" s="356" t="str">
        <f>E7</f>
        <v>Obnova ulice Tyršova, Dobrovice - II. etapa</v>
      </c>
      <c r="F83" s="357"/>
      <c r="G83" s="357"/>
      <c r="H83" s="357"/>
      <c r="I83" s="190"/>
      <c r="J83" s="190"/>
      <c r="K83" s="190"/>
      <c r="L83" s="120"/>
      <c r="S83" s="190"/>
      <c r="T83" s="190"/>
      <c r="U83" s="190"/>
      <c r="V83" s="190"/>
      <c r="W83" s="190"/>
      <c r="X83" s="190"/>
      <c r="Y83" s="190"/>
      <c r="Z83" s="190"/>
      <c r="AA83" s="190"/>
      <c r="AB83" s="190"/>
      <c r="AC83" s="190"/>
      <c r="AD83" s="190"/>
      <c r="AE83" s="190"/>
    </row>
    <row r="84" spans="1:65" s="112" customFormat="1" ht="12" customHeight="1" x14ac:dyDescent="0.2">
      <c r="A84" s="190"/>
      <c r="B84" s="108"/>
      <c r="C84" s="189" t="s">
        <v>92</v>
      </c>
      <c r="D84" s="190"/>
      <c r="E84" s="190"/>
      <c r="F84" s="190"/>
      <c r="G84" s="190"/>
      <c r="H84" s="190"/>
      <c r="I84" s="190"/>
      <c r="J84" s="190"/>
      <c r="K84" s="190"/>
      <c r="L84" s="120"/>
      <c r="S84" s="190"/>
      <c r="T84" s="190"/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190"/>
    </row>
    <row r="85" spans="1:65" s="112" customFormat="1" ht="16.5" customHeight="1" x14ac:dyDescent="0.2">
      <c r="A85" s="190"/>
      <c r="B85" s="108"/>
      <c r="C85" s="190"/>
      <c r="D85" s="190"/>
      <c r="E85" s="354" t="str">
        <f>E9</f>
        <v>SO 301.II - Rekonstrukce vodovodu II. etapa / 207,52 m</v>
      </c>
      <c r="F85" s="358"/>
      <c r="G85" s="358"/>
      <c r="H85" s="358"/>
      <c r="I85" s="190"/>
      <c r="J85" s="190"/>
      <c r="K85" s="190"/>
      <c r="L85" s="12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</row>
    <row r="86" spans="1:65" s="112" customFormat="1" ht="6.95" customHeight="1" x14ac:dyDescent="0.2">
      <c r="A86" s="190"/>
      <c r="B86" s="108"/>
      <c r="C86" s="190"/>
      <c r="D86" s="190"/>
      <c r="E86" s="190"/>
      <c r="F86" s="190"/>
      <c r="G86" s="190"/>
      <c r="H86" s="190"/>
      <c r="I86" s="190"/>
      <c r="J86" s="190"/>
      <c r="K86" s="190"/>
      <c r="L86" s="120"/>
      <c r="S86" s="190"/>
      <c r="T86" s="190"/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</row>
    <row r="87" spans="1:65" s="112" customFormat="1" ht="12" customHeight="1" x14ac:dyDescent="0.2">
      <c r="A87" s="190"/>
      <c r="B87" s="108"/>
      <c r="C87" s="189" t="s">
        <v>19</v>
      </c>
      <c r="D87" s="190"/>
      <c r="E87" s="190"/>
      <c r="F87" s="184" t="str">
        <f>F12</f>
        <v>Dobrovice</v>
      </c>
      <c r="G87" s="190"/>
      <c r="H87" s="190"/>
      <c r="I87" s="189" t="s">
        <v>21</v>
      </c>
      <c r="J87" s="183">
        <f>IF(J12="","",J12)</f>
        <v>45678</v>
      </c>
      <c r="K87" s="190"/>
      <c r="L87" s="120"/>
      <c r="S87" s="190"/>
      <c r="T87" s="190"/>
      <c r="U87" s="190"/>
      <c r="V87" s="190"/>
      <c r="W87" s="190"/>
      <c r="X87" s="190"/>
      <c r="Y87" s="190"/>
      <c r="Z87" s="190"/>
      <c r="AA87" s="190"/>
      <c r="AB87" s="190"/>
      <c r="AC87" s="190"/>
      <c r="AD87" s="190"/>
      <c r="AE87" s="190"/>
    </row>
    <row r="88" spans="1:65" s="112" customFormat="1" ht="6.95" customHeight="1" x14ac:dyDescent="0.2">
      <c r="A88" s="190"/>
      <c r="B88" s="108"/>
      <c r="C88" s="190"/>
      <c r="D88" s="190"/>
      <c r="E88" s="190"/>
      <c r="F88" s="190"/>
      <c r="G88" s="190"/>
      <c r="H88" s="190"/>
      <c r="I88" s="190"/>
      <c r="J88" s="190"/>
      <c r="K88" s="190"/>
      <c r="L88" s="12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</row>
    <row r="89" spans="1:65" s="112" customFormat="1" ht="25.7" customHeight="1" x14ac:dyDescent="0.2">
      <c r="A89" s="190"/>
      <c r="B89" s="108"/>
      <c r="C89" s="189" t="s">
        <v>26</v>
      </c>
      <c r="D89" s="190"/>
      <c r="E89" s="190"/>
      <c r="F89" s="184" t="str">
        <f>E15</f>
        <v>Vodovody a kanalizace Mladá Boleslav, a.s.</v>
      </c>
      <c r="G89" s="190"/>
      <c r="H89" s="190"/>
      <c r="I89" s="189" t="s">
        <v>32</v>
      </c>
      <c r="J89" s="186" t="str">
        <f>E21</f>
        <v>Ing. arch. Martin Jirovský Ph.D., MBA</v>
      </c>
      <c r="K89" s="190"/>
      <c r="L89" s="120"/>
      <c r="S89" s="190"/>
      <c r="T89" s="190"/>
      <c r="U89" s="190"/>
      <c r="V89" s="190"/>
      <c r="W89" s="190"/>
      <c r="X89" s="190"/>
      <c r="Y89" s="190"/>
      <c r="Z89" s="190"/>
      <c r="AA89" s="190"/>
      <c r="AB89" s="190"/>
      <c r="AC89" s="190"/>
      <c r="AD89" s="190"/>
      <c r="AE89" s="190"/>
    </row>
    <row r="90" spans="1:65" s="112" customFormat="1" ht="40.15" customHeight="1" x14ac:dyDescent="0.2">
      <c r="A90" s="190"/>
      <c r="B90" s="108"/>
      <c r="C90" s="189" t="s">
        <v>31</v>
      </c>
      <c r="D90" s="190"/>
      <c r="E90" s="190"/>
      <c r="F90" s="184">
        <f>IF(E18="","",E18)</f>
        <v>0</v>
      </c>
      <c r="G90" s="190"/>
      <c r="H90" s="190"/>
      <c r="I90" s="189" t="s">
        <v>36</v>
      </c>
      <c r="J90" s="186" t="str">
        <f>E24</f>
        <v>ROAD M.A.A.T. s.r.o., Petra Stejskalová</v>
      </c>
      <c r="K90" s="190"/>
      <c r="L90" s="120"/>
      <c r="S90" s="190"/>
      <c r="T90" s="190"/>
      <c r="U90" s="190"/>
      <c r="V90" s="190"/>
      <c r="W90" s="190"/>
      <c r="X90" s="190"/>
      <c r="Y90" s="190"/>
      <c r="Z90" s="190"/>
      <c r="AA90" s="190"/>
      <c r="AB90" s="190"/>
      <c r="AC90" s="190"/>
      <c r="AD90" s="190"/>
      <c r="AE90" s="190"/>
    </row>
    <row r="91" spans="1:65" s="112" customFormat="1" ht="10.35" customHeight="1" x14ac:dyDescent="0.2">
      <c r="A91" s="190"/>
      <c r="B91" s="108"/>
      <c r="C91" s="190"/>
      <c r="D91" s="190"/>
      <c r="E91" s="190"/>
      <c r="F91" s="190"/>
      <c r="G91" s="190"/>
      <c r="H91" s="190"/>
      <c r="I91" s="190"/>
      <c r="J91" s="190"/>
      <c r="K91" s="190"/>
      <c r="L91" s="120"/>
      <c r="S91" s="190"/>
      <c r="T91" s="190"/>
      <c r="U91" s="190"/>
      <c r="V91" s="190"/>
      <c r="W91" s="190"/>
      <c r="X91" s="190"/>
      <c r="Y91" s="190"/>
      <c r="Z91" s="190"/>
      <c r="AA91" s="190"/>
      <c r="AB91" s="190"/>
      <c r="AC91" s="190"/>
      <c r="AD91" s="190"/>
      <c r="AE91" s="190"/>
    </row>
    <row r="92" spans="1:65" s="228" customFormat="1" ht="29.25" customHeight="1" x14ac:dyDescent="0.2">
      <c r="A92" s="222"/>
      <c r="B92" s="223"/>
      <c r="C92" s="224" t="s">
        <v>104</v>
      </c>
      <c r="D92" s="225" t="s">
        <v>65</v>
      </c>
      <c r="E92" s="225" t="s">
        <v>61</v>
      </c>
      <c r="F92" s="225" t="s">
        <v>62</v>
      </c>
      <c r="G92" s="225" t="s">
        <v>105</v>
      </c>
      <c r="H92" s="225" t="s">
        <v>106</v>
      </c>
      <c r="I92" s="225" t="s">
        <v>107</v>
      </c>
      <c r="J92" s="225" t="s">
        <v>95</v>
      </c>
      <c r="K92" s="226" t="s">
        <v>108</v>
      </c>
      <c r="L92" s="227"/>
      <c r="M92" s="142" t="s">
        <v>1</v>
      </c>
      <c r="N92" s="143" t="s">
        <v>44</v>
      </c>
      <c r="O92" s="143" t="s">
        <v>109</v>
      </c>
      <c r="P92" s="143" t="s">
        <v>110</v>
      </c>
      <c r="Q92" s="143" t="s">
        <v>111</v>
      </c>
      <c r="R92" s="143" t="s">
        <v>112</v>
      </c>
      <c r="S92" s="143" t="s">
        <v>113</v>
      </c>
      <c r="T92" s="144" t="s">
        <v>114</v>
      </c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</row>
    <row r="93" spans="1:65" s="112" customFormat="1" ht="22.9" customHeight="1" x14ac:dyDescent="0.25">
      <c r="A93" s="190"/>
      <c r="B93" s="108"/>
      <c r="C93" s="150" t="s">
        <v>115</v>
      </c>
      <c r="D93" s="190"/>
      <c r="E93" s="190"/>
      <c r="F93" s="190"/>
      <c r="G93" s="190"/>
      <c r="H93" s="190"/>
      <c r="I93" s="190"/>
      <c r="J93" s="229">
        <f>BK93</f>
        <v>0</v>
      </c>
      <c r="K93" s="190"/>
      <c r="L93" s="108"/>
      <c r="M93" s="145"/>
      <c r="N93" s="136"/>
      <c r="O93" s="146"/>
      <c r="P93" s="230">
        <f>P94+P141+P275+P286+P295</f>
        <v>3126.814022</v>
      </c>
      <c r="Q93" s="146"/>
      <c r="R93" s="230">
        <f>R94+R141+R275+R286+R295</f>
        <v>875.95247387999984</v>
      </c>
      <c r="S93" s="146"/>
      <c r="T93" s="231">
        <f>T94+T141+T275+T286+T295</f>
        <v>182.81929999999997</v>
      </c>
      <c r="U93" s="190"/>
      <c r="V93" s="190"/>
      <c r="W93" s="190"/>
      <c r="X93" s="190"/>
      <c r="Y93" s="190"/>
      <c r="Z93" s="190"/>
      <c r="AA93" s="190"/>
      <c r="AB93" s="190"/>
      <c r="AC93" s="190"/>
      <c r="AD93" s="190"/>
      <c r="AE93" s="190"/>
      <c r="AT93" s="89" t="s">
        <v>79</v>
      </c>
      <c r="AU93" s="89" t="s">
        <v>97</v>
      </c>
      <c r="BK93" s="232">
        <f>BK94+BK141+BK275+BK286+BK295</f>
        <v>0</v>
      </c>
    </row>
    <row r="94" spans="1:65" s="233" customFormat="1" ht="25.9" customHeight="1" x14ac:dyDescent="0.2">
      <c r="B94" s="234"/>
      <c r="D94" s="235" t="s">
        <v>79</v>
      </c>
      <c r="E94" s="236" t="s">
        <v>85</v>
      </c>
      <c r="F94" s="236" t="s">
        <v>119</v>
      </c>
      <c r="J94" s="237">
        <f>BK94</f>
        <v>0</v>
      </c>
      <c r="L94" s="234"/>
      <c r="M94" s="238"/>
      <c r="N94" s="239"/>
      <c r="O94" s="239"/>
      <c r="P94" s="240">
        <f>SUM(P95:P140)</f>
        <v>670.33990799999992</v>
      </c>
      <c r="Q94" s="239"/>
      <c r="R94" s="240">
        <f>SUM(R95:R140)</f>
        <v>699.9159719999999</v>
      </c>
      <c r="S94" s="239"/>
      <c r="T94" s="241">
        <f>SUM(T95:T140)</f>
        <v>173.03799999999998</v>
      </c>
      <c r="AR94" s="235" t="s">
        <v>85</v>
      </c>
      <c r="AT94" s="242" t="s">
        <v>79</v>
      </c>
      <c r="AU94" s="242" t="s">
        <v>80</v>
      </c>
      <c r="AY94" s="235" t="s">
        <v>118</v>
      </c>
      <c r="BK94" s="243">
        <f>SUM(BK95:BK140)</f>
        <v>0</v>
      </c>
    </row>
    <row r="95" spans="1:65" s="112" customFormat="1" ht="37.9" customHeight="1" x14ac:dyDescent="0.2">
      <c r="A95" s="190"/>
      <c r="B95" s="108"/>
      <c r="C95" s="244" t="s">
        <v>85</v>
      </c>
      <c r="D95" s="244" t="s">
        <v>120</v>
      </c>
      <c r="E95" s="245" t="s">
        <v>217</v>
      </c>
      <c r="F95" s="246" t="s">
        <v>1022</v>
      </c>
      <c r="G95" s="247" t="s">
        <v>121</v>
      </c>
      <c r="H95" s="248">
        <v>241</v>
      </c>
      <c r="I95" s="85"/>
      <c r="J95" s="249">
        <f>ROUND(I95*H95,2)</f>
        <v>0</v>
      </c>
      <c r="K95" s="246" t="s">
        <v>122</v>
      </c>
      <c r="L95" s="108"/>
      <c r="M95" s="250" t="s">
        <v>1</v>
      </c>
      <c r="N95" s="251" t="s">
        <v>45</v>
      </c>
      <c r="O95" s="252">
        <v>0.315</v>
      </c>
      <c r="P95" s="252">
        <f>O95*H95</f>
        <v>75.915000000000006</v>
      </c>
      <c r="Q95" s="252">
        <v>0</v>
      </c>
      <c r="R95" s="252">
        <f>Q95*H95</f>
        <v>0</v>
      </c>
      <c r="S95" s="252">
        <v>0.62</v>
      </c>
      <c r="T95" s="253">
        <f>S95*H95</f>
        <v>149.41999999999999</v>
      </c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R95" s="254" t="s">
        <v>123</v>
      </c>
      <c r="AT95" s="254" t="s">
        <v>120</v>
      </c>
      <c r="AU95" s="254" t="s">
        <v>85</v>
      </c>
      <c r="AY95" s="89" t="s">
        <v>118</v>
      </c>
      <c r="BE95" s="255">
        <f>IF(N95="základní",J95,0)</f>
        <v>0</v>
      </c>
      <c r="BF95" s="255">
        <f>IF(N95="snížená",J95,0)</f>
        <v>0</v>
      </c>
      <c r="BG95" s="255">
        <f>IF(N95="zákl. přenesená",J95,0)</f>
        <v>0</v>
      </c>
      <c r="BH95" s="255">
        <f>IF(N95="sníž. přenesená",J95,0)</f>
        <v>0</v>
      </c>
      <c r="BI95" s="255">
        <f>IF(N95="nulová",J95,0)</f>
        <v>0</v>
      </c>
      <c r="BJ95" s="89" t="s">
        <v>85</v>
      </c>
      <c r="BK95" s="255">
        <f>ROUND(I95*H95,2)</f>
        <v>0</v>
      </c>
      <c r="BL95" s="89" t="s">
        <v>123</v>
      </c>
      <c r="BM95" s="254" t="s">
        <v>1023</v>
      </c>
    </row>
    <row r="96" spans="1:65" s="112" customFormat="1" x14ac:dyDescent="0.2">
      <c r="A96" s="190"/>
      <c r="B96" s="108"/>
      <c r="C96" s="190"/>
      <c r="D96" s="256" t="s">
        <v>124</v>
      </c>
      <c r="E96" s="190"/>
      <c r="F96" s="257" t="s">
        <v>220</v>
      </c>
      <c r="G96" s="190"/>
      <c r="H96" s="190"/>
      <c r="I96" s="176"/>
      <c r="J96" s="190"/>
      <c r="K96" s="190"/>
      <c r="L96" s="108"/>
      <c r="M96" s="258"/>
      <c r="N96" s="259"/>
      <c r="O96" s="138"/>
      <c r="P96" s="138"/>
      <c r="Q96" s="138"/>
      <c r="R96" s="138"/>
      <c r="S96" s="138"/>
      <c r="T96" s="139"/>
      <c r="U96" s="190"/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T96" s="89" t="s">
        <v>124</v>
      </c>
      <c r="AU96" s="89" t="s">
        <v>85</v>
      </c>
    </row>
    <row r="97" spans="1:65" s="112" customFormat="1" ht="37.9" customHeight="1" x14ac:dyDescent="0.2">
      <c r="A97" s="190"/>
      <c r="B97" s="108"/>
      <c r="C97" s="244" t="s">
        <v>18</v>
      </c>
      <c r="D97" s="244" t="s">
        <v>120</v>
      </c>
      <c r="E97" s="245" t="s">
        <v>221</v>
      </c>
      <c r="F97" s="246" t="s">
        <v>1024</v>
      </c>
      <c r="G97" s="247" t="s">
        <v>121</v>
      </c>
      <c r="H97" s="248">
        <v>241</v>
      </c>
      <c r="I97" s="85"/>
      <c r="J97" s="249">
        <f>ROUND(I97*H97,2)</f>
        <v>0</v>
      </c>
      <c r="K97" s="246" t="s">
        <v>122</v>
      </c>
      <c r="L97" s="108"/>
      <c r="M97" s="250" t="s">
        <v>1</v>
      </c>
      <c r="N97" s="251" t="s">
        <v>45</v>
      </c>
      <c r="O97" s="252">
        <v>0.127</v>
      </c>
      <c r="P97" s="252">
        <f>O97*H97</f>
        <v>30.606999999999999</v>
      </c>
      <c r="Q97" s="252">
        <v>0</v>
      </c>
      <c r="R97" s="252">
        <f>Q97*H97</f>
        <v>0</v>
      </c>
      <c r="S97" s="252">
        <v>9.8000000000000004E-2</v>
      </c>
      <c r="T97" s="253">
        <f>S97*H97</f>
        <v>23.618000000000002</v>
      </c>
      <c r="U97" s="190"/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R97" s="254" t="s">
        <v>123</v>
      </c>
      <c r="AT97" s="254" t="s">
        <v>120</v>
      </c>
      <c r="AU97" s="254" t="s">
        <v>85</v>
      </c>
      <c r="AY97" s="89" t="s">
        <v>118</v>
      </c>
      <c r="BE97" s="255">
        <f>IF(N97="základní",J97,0)</f>
        <v>0</v>
      </c>
      <c r="BF97" s="255">
        <f>IF(N97="snížená",J97,0)</f>
        <v>0</v>
      </c>
      <c r="BG97" s="255">
        <f>IF(N97="zákl. přenesená",J97,0)</f>
        <v>0</v>
      </c>
      <c r="BH97" s="255">
        <f>IF(N97="sníž. přenesená",J97,0)</f>
        <v>0</v>
      </c>
      <c r="BI97" s="255">
        <f>IF(N97="nulová",J97,0)</f>
        <v>0</v>
      </c>
      <c r="BJ97" s="89" t="s">
        <v>85</v>
      </c>
      <c r="BK97" s="255">
        <f>ROUND(I97*H97,2)</f>
        <v>0</v>
      </c>
      <c r="BL97" s="89" t="s">
        <v>123</v>
      </c>
      <c r="BM97" s="254" t="s">
        <v>1025</v>
      </c>
    </row>
    <row r="98" spans="1:65" s="112" customFormat="1" x14ac:dyDescent="0.2">
      <c r="A98" s="190"/>
      <c r="B98" s="108"/>
      <c r="C98" s="190"/>
      <c r="D98" s="256" t="s">
        <v>124</v>
      </c>
      <c r="E98" s="190"/>
      <c r="F98" s="257" t="s">
        <v>224</v>
      </c>
      <c r="G98" s="190"/>
      <c r="H98" s="190"/>
      <c r="I98" s="176"/>
      <c r="J98" s="190"/>
      <c r="K98" s="190"/>
      <c r="L98" s="108"/>
      <c r="M98" s="258"/>
      <c r="N98" s="259"/>
      <c r="O98" s="138"/>
      <c r="P98" s="138"/>
      <c r="Q98" s="138"/>
      <c r="R98" s="138"/>
      <c r="S98" s="138"/>
      <c r="T98" s="139"/>
      <c r="U98" s="190"/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T98" s="89" t="s">
        <v>124</v>
      </c>
      <c r="AU98" s="89" t="s">
        <v>85</v>
      </c>
    </row>
    <row r="99" spans="1:65" s="260" customFormat="1" x14ac:dyDescent="0.2">
      <c r="B99" s="261"/>
      <c r="D99" s="262" t="s">
        <v>125</v>
      </c>
      <c r="E99" s="263" t="s">
        <v>1</v>
      </c>
      <c r="F99" s="264" t="s">
        <v>1026</v>
      </c>
      <c r="H99" s="265">
        <v>241</v>
      </c>
      <c r="I99" s="179"/>
      <c r="L99" s="261"/>
      <c r="M99" s="266"/>
      <c r="N99" s="267"/>
      <c r="O99" s="267"/>
      <c r="P99" s="267"/>
      <c r="Q99" s="267"/>
      <c r="R99" s="267"/>
      <c r="S99" s="267"/>
      <c r="T99" s="268"/>
      <c r="AT99" s="263" t="s">
        <v>125</v>
      </c>
      <c r="AU99" s="263" t="s">
        <v>85</v>
      </c>
      <c r="AV99" s="260" t="s">
        <v>18</v>
      </c>
      <c r="AW99" s="260" t="s">
        <v>35</v>
      </c>
      <c r="AX99" s="260" t="s">
        <v>85</v>
      </c>
      <c r="AY99" s="263" t="s">
        <v>118</v>
      </c>
    </row>
    <row r="100" spans="1:65" s="112" customFormat="1" ht="16.5" customHeight="1" x14ac:dyDescent="0.2">
      <c r="A100" s="190"/>
      <c r="B100" s="108"/>
      <c r="C100" s="244" t="s">
        <v>126</v>
      </c>
      <c r="D100" s="244" t="s">
        <v>120</v>
      </c>
      <c r="E100" s="245" t="s">
        <v>226</v>
      </c>
      <c r="F100" s="246" t="s">
        <v>227</v>
      </c>
      <c r="G100" s="247" t="s">
        <v>228</v>
      </c>
      <c r="H100" s="248">
        <v>30</v>
      </c>
      <c r="I100" s="85"/>
      <c r="J100" s="249">
        <f>ROUND(I100*H100,2)</f>
        <v>0</v>
      </c>
      <c r="K100" s="246" t="s">
        <v>122</v>
      </c>
      <c r="L100" s="108"/>
      <c r="M100" s="250" t="s">
        <v>1</v>
      </c>
      <c r="N100" s="251" t="s">
        <v>45</v>
      </c>
      <c r="O100" s="252">
        <v>0.184</v>
      </c>
      <c r="P100" s="252">
        <f>O100*H100</f>
        <v>5.52</v>
      </c>
      <c r="Q100" s="252">
        <v>3.0000000000000001E-5</v>
      </c>
      <c r="R100" s="252">
        <f>Q100*H100</f>
        <v>8.9999999999999998E-4</v>
      </c>
      <c r="S100" s="252">
        <v>0</v>
      </c>
      <c r="T100" s="253">
        <f>S100*H100</f>
        <v>0</v>
      </c>
      <c r="U100" s="190"/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R100" s="254" t="s">
        <v>123</v>
      </c>
      <c r="AT100" s="254" t="s">
        <v>120</v>
      </c>
      <c r="AU100" s="254" t="s">
        <v>85</v>
      </c>
      <c r="AY100" s="89" t="s">
        <v>118</v>
      </c>
      <c r="BE100" s="255">
        <f>IF(N100="základní",J100,0)</f>
        <v>0</v>
      </c>
      <c r="BF100" s="255">
        <f>IF(N100="snížená",J100,0)</f>
        <v>0</v>
      </c>
      <c r="BG100" s="255">
        <f>IF(N100="zákl. přenesená",J100,0)</f>
        <v>0</v>
      </c>
      <c r="BH100" s="255">
        <f>IF(N100="sníž. přenesená",J100,0)</f>
        <v>0</v>
      </c>
      <c r="BI100" s="255">
        <f>IF(N100="nulová",J100,0)</f>
        <v>0</v>
      </c>
      <c r="BJ100" s="89" t="s">
        <v>85</v>
      </c>
      <c r="BK100" s="255">
        <f>ROUND(I100*H100,2)</f>
        <v>0</v>
      </c>
      <c r="BL100" s="89" t="s">
        <v>123</v>
      </c>
      <c r="BM100" s="254" t="s">
        <v>1027</v>
      </c>
    </row>
    <row r="101" spans="1:65" s="112" customFormat="1" x14ac:dyDescent="0.2">
      <c r="A101" s="190"/>
      <c r="B101" s="108"/>
      <c r="C101" s="190"/>
      <c r="D101" s="256" t="s">
        <v>124</v>
      </c>
      <c r="E101" s="190"/>
      <c r="F101" s="257" t="s">
        <v>1028</v>
      </c>
      <c r="G101" s="190"/>
      <c r="H101" s="190"/>
      <c r="I101" s="176"/>
      <c r="J101" s="190"/>
      <c r="K101" s="190"/>
      <c r="L101" s="108"/>
      <c r="M101" s="258"/>
      <c r="N101" s="259"/>
      <c r="O101" s="138"/>
      <c r="P101" s="138"/>
      <c r="Q101" s="138"/>
      <c r="R101" s="138"/>
      <c r="S101" s="138"/>
      <c r="T101" s="139"/>
      <c r="U101" s="190"/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T101" s="89" t="s">
        <v>124</v>
      </c>
      <c r="AU101" s="89" t="s">
        <v>85</v>
      </c>
    </row>
    <row r="102" spans="1:65" s="112" customFormat="1" ht="24.2" customHeight="1" x14ac:dyDescent="0.2">
      <c r="A102" s="190"/>
      <c r="B102" s="108"/>
      <c r="C102" s="244" t="s">
        <v>123</v>
      </c>
      <c r="D102" s="244" t="s">
        <v>120</v>
      </c>
      <c r="E102" s="245" t="s">
        <v>231</v>
      </c>
      <c r="F102" s="246" t="s">
        <v>232</v>
      </c>
      <c r="G102" s="247" t="s">
        <v>233</v>
      </c>
      <c r="H102" s="248">
        <v>15</v>
      </c>
      <c r="I102" s="85"/>
      <c r="J102" s="249">
        <f>ROUND(I102*H102,2)</f>
        <v>0</v>
      </c>
      <c r="K102" s="246" t="s">
        <v>122</v>
      </c>
      <c r="L102" s="108"/>
      <c r="M102" s="250" t="s">
        <v>1</v>
      </c>
      <c r="N102" s="251" t="s">
        <v>45</v>
      </c>
      <c r="O102" s="252">
        <v>0</v>
      </c>
      <c r="P102" s="252">
        <f>O102*H102</f>
        <v>0</v>
      </c>
      <c r="Q102" s="252">
        <v>0</v>
      </c>
      <c r="R102" s="252">
        <f>Q102*H102</f>
        <v>0</v>
      </c>
      <c r="S102" s="252">
        <v>0</v>
      </c>
      <c r="T102" s="253">
        <f>S102*H102</f>
        <v>0</v>
      </c>
      <c r="U102" s="190"/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R102" s="254" t="s">
        <v>123</v>
      </c>
      <c r="AT102" s="254" t="s">
        <v>120</v>
      </c>
      <c r="AU102" s="254" t="s">
        <v>85</v>
      </c>
      <c r="AY102" s="89" t="s">
        <v>118</v>
      </c>
      <c r="BE102" s="255">
        <f>IF(N102="základní",J102,0)</f>
        <v>0</v>
      </c>
      <c r="BF102" s="255">
        <f>IF(N102="snížená",J102,0)</f>
        <v>0</v>
      </c>
      <c r="BG102" s="255">
        <f>IF(N102="zákl. přenesená",J102,0)</f>
        <v>0</v>
      </c>
      <c r="BH102" s="255">
        <f>IF(N102="sníž. přenesená",J102,0)</f>
        <v>0</v>
      </c>
      <c r="BI102" s="255">
        <f>IF(N102="nulová",J102,0)</f>
        <v>0</v>
      </c>
      <c r="BJ102" s="89" t="s">
        <v>85</v>
      </c>
      <c r="BK102" s="255">
        <f>ROUND(I102*H102,2)</f>
        <v>0</v>
      </c>
      <c r="BL102" s="89" t="s">
        <v>123</v>
      </c>
      <c r="BM102" s="254" t="s">
        <v>1029</v>
      </c>
    </row>
    <row r="103" spans="1:65" s="112" customFormat="1" x14ac:dyDescent="0.2">
      <c r="A103" s="190"/>
      <c r="B103" s="108"/>
      <c r="C103" s="190"/>
      <c r="D103" s="256" t="s">
        <v>124</v>
      </c>
      <c r="E103" s="190"/>
      <c r="F103" s="257" t="s">
        <v>1030</v>
      </c>
      <c r="G103" s="190"/>
      <c r="H103" s="190"/>
      <c r="I103" s="176"/>
      <c r="J103" s="190"/>
      <c r="K103" s="190"/>
      <c r="L103" s="108"/>
      <c r="M103" s="258"/>
      <c r="N103" s="259"/>
      <c r="O103" s="138"/>
      <c r="P103" s="138"/>
      <c r="Q103" s="138"/>
      <c r="R103" s="138"/>
      <c r="S103" s="138"/>
      <c r="T103" s="139"/>
      <c r="U103" s="190"/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T103" s="89" t="s">
        <v>124</v>
      </c>
      <c r="AU103" s="89" t="s">
        <v>85</v>
      </c>
    </row>
    <row r="104" spans="1:65" s="112" customFormat="1" ht="24.2" customHeight="1" x14ac:dyDescent="0.2">
      <c r="A104" s="190"/>
      <c r="B104" s="108"/>
      <c r="C104" s="244" t="s">
        <v>128</v>
      </c>
      <c r="D104" s="244" t="s">
        <v>120</v>
      </c>
      <c r="E104" s="245" t="s">
        <v>1031</v>
      </c>
      <c r="F104" s="246" t="s">
        <v>1032</v>
      </c>
      <c r="G104" s="247" t="s">
        <v>129</v>
      </c>
      <c r="H104" s="248">
        <v>35.700000000000003</v>
      </c>
      <c r="I104" s="85"/>
      <c r="J104" s="249">
        <f>ROUND(I104*H104,2)</f>
        <v>0</v>
      </c>
      <c r="K104" s="246" t="s">
        <v>122</v>
      </c>
      <c r="L104" s="108"/>
      <c r="M104" s="250" t="s">
        <v>1</v>
      </c>
      <c r="N104" s="251" t="s">
        <v>45</v>
      </c>
      <c r="O104" s="252">
        <v>1.548</v>
      </c>
      <c r="P104" s="252">
        <f>O104*H104</f>
        <v>55.263600000000004</v>
      </c>
      <c r="Q104" s="252">
        <v>0</v>
      </c>
      <c r="R104" s="252">
        <f>Q104*H104</f>
        <v>0</v>
      </c>
      <c r="S104" s="252">
        <v>0</v>
      </c>
      <c r="T104" s="253">
        <f>S104*H104</f>
        <v>0</v>
      </c>
      <c r="U104" s="190"/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R104" s="254" t="s">
        <v>123</v>
      </c>
      <c r="AT104" s="254" t="s">
        <v>120</v>
      </c>
      <c r="AU104" s="254" t="s">
        <v>85</v>
      </c>
      <c r="AY104" s="89" t="s">
        <v>118</v>
      </c>
      <c r="BE104" s="255">
        <f>IF(N104="základní",J104,0)</f>
        <v>0</v>
      </c>
      <c r="BF104" s="255">
        <f>IF(N104="snížená",J104,0)</f>
        <v>0</v>
      </c>
      <c r="BG104" s="255">
        <f>IF(N104="zákl. přenesená",J104,0)</f>
        <v>0</v>
      </c>
      <c r="BH104" s="255">
        <f>IF(N104="sníž. přenesená",J104,0)</f>
        <v>0</v>
      </c>
      <c r="BI104" s="255">
        <f>IF(N104="nulová",J104,0)</f>
        <v>0</v>
      </c>
      <c r="BJ104" s="89" t="s">
        <v>85</v>
      </c>
      <c r="BK104" s="255">
        <f>ROUND(I104*H104,2)</f>
        <v>0</v>
      </c>
      <c r="BL104" s="89" t="s">
        <v>123</v>
      </c>
      <c r="BM104" s="254" t="s">
        <v>1033</v>
      </c>
    </row>
    <row r="105" spans="1:65" s="112" customFormat="1" x14ac:dyDescent="0.2">
      <c r="A105" s="190"/>
      <c r="B105" s="108"/>
      <c r="C105" s="190"/>
      <c r="D105" s="256" t="s">
        <v>124</v>
      </c>
      <c r="E105" s="190"/>
      <c r="F105" s="257" t="s">
        <v>1034</v>
      </c>
      <c r="G105" s="190"/>
      <c r="H105" s="190"/>
      <c r="I105" s="176"/>
      <c r="J105" s="190"/>
      <c r="K105" s="190"/>
      <c r="L105" s="108"/>
      <c r="M105" s="258"/>
      <c r="N105" s="259"/>
      <c r="O105" s="138"/>
      <c r="P105" s="138"/>
      <c r="Q105" s="138"/>
      <c r="R105" s="138"/>
      <c r="S105" s="138"/>
      <c r="T105" s="139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T105" s="89" t="s">
        <v>124</v>
      </c>
      <c r="AU105" s="89" t="s">
        <v>85</v>
      </c>
    </row>
    <row r="106" spans="1:65" s="260" customFormat="1" x14ac:dyDescent="0.2">
      <c r="B106" s="261"/>
      <c r="D106" s="262" t="s">
        <v>125</v>
      </c>
      <c r="E106" s="263" t="s">
        <v>1</v>
      </c>
      <c r="F106" s="264" t="s">
        <v>1035</v>
      </c>
      <c r="H106" s="265">
        <v>35.700000000000003</v>
      </c>
      <c r="I106" s="179"/>
      <c r="L106" s="261"/>
      <c r="M106" s="266"/>
      <c r="N106" s="267"/>
      <c r="O106" s="267"/>
      <c r="P106" s="267"/>
      <c r="Q106" s="267"/>
      <c r="R106" s="267"/>
      <c r="S106" s="267"/>
      <c r="T106" s="268"/>
      <c r="AT106" s="263" t="s">
        <v>125</v>
      </c>
      <c r="AU106" s="263" t="s">
        <v>85</v>
      </c>
      <c r="AV106" s="260" t="s">
        <v>18</v>
      </c>
      <c r="AW106" s="260" t="s">
        <v>35</v>
      </c>
      <c r="AX106" s="260" t="s">
        <v>85</v>
      </c>
      <c r="AY106" s="263" t="s">
        <v>118</v>
      </c>
    </row>
    <row r="107" spans="1:65" s="112" customFormat="1" ht="24.2" customHeight="1" x14ac:dyDescent="0.2">
      <c r="A107" s="190"/>
      <c r="B107" s="108"/>
      <c r="C107" s="244" t="s">
        <v>130</v>
      </c>
      <c r="D107" s="244" t="s">
        <v>120</v>
      </c>
      <c r="E107" s="245" t="s">
        <v>237</v>
      </c>
      <c r="F107" s="246" t="s">
        <v>1036</v>
      </c>
      <c r="G107" s="247" t="s">
        <v>129</v>
      </c>
      <c r="H107" s="248">
        <v>377.35500000000002</v>
      </c>
      <c r="I107" s="85"/>
      <c r="J107" s="249">
        <f>ROUND(I107*H107,2)</f>
        <v>0</v>
      </c>
      <c r="K107" s="246" t="s">
        <v>122</v>
      </c>
      <c r="L107" s="108"/>
      <c r="M107" s="250" t="s">
        <v>1</v>
      </c>
      <c r="N107" s="251" t="s">
        <v>45</v>
      </c>
      <c r="O107" s="252">
        <v>0.42399999999999999</v>
      </c>
      <c r="P107" s="252">
        <f>O107*H107</f>
        <v>159.99852000000001</v>
      </c>
      <c r="Q107" s="252">
        <v>0</v>
      </c>
      <c r="R107" s="252">
        <f>Q107*H107</f>
        <v>0</v>
      </c>
      <c r="S107" s="252">
        <v>0</v>
      </c>
      <c r="T107" s="253">
        <f>S107*H107</f>
        <v>0</v>
      </c>
      <c r="U107" s="190"/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R107" s="254" t="s">
        <v>123</v>
      </c>
      <c r="AT107" s="254" t="s">
        <v>120</v>
      </c>
      <c r="AU107" s="254" t="s">
        <v>85</v>
      </c>
      <c r="AY107" s="89" t="s">
        <v>118</v>
      </c>
      <c r="BE107" s="255">
        <f>IF(N107="základní",J107,0)</f>
        <v>0</v>
      </c>
      <c r="BF107" s="255">
        <f>IF(N107="snížená",J107,0)</f>
        <v>0</v>
      </c>
      <c r="BG107" s="255">
        <f>IF(N107="zákl. přenesená",J107,0)</f>
        <v>0</v>
      </c>
      <c r="BH107" s="255">
        <f>IF(N107="sníž. přenesená",J107,0)</f>
        <v>0</v>
      </c>
      <c r="BI107" s="255">
        <f>IF(N107="nulová",J107,0)</f>
        <v>0</v>
      </c>
      <c r="BJ107" s="89" t="s">
        <v>85</v>
      </c>
      <c r="BK107" s="255">
        <f>ROUND(I107*H107,2)</f>
        <v>0</v>
      </c>
      <c r="BL107" s="89" t="s">
        <v>123</v>
      </c>
      <c r="BM107" s="254" t="s">
        <v>1037</v>
      </c>
    </row>
    <row r="108" spans="1:65" s="112" customFormat="1" x14ac:dyDescent="0.2">
      <c r="A108" s="190"/>
      <c r="B108" s="108"/>
      <c r="C108" s="190"/>
      <c r="D108" s="256" t="s">
        <v>124</v>
      </c>
      <c r="E108" s="190"/>
      <c r="F108" s="257" t="s">
        <v>240</v>
      </c>
      <c r="G108" s="190"/>
      <c r="H108" s="190"/>
      <c r="I108" s="176"/>
      <c r="J108" s="190"/>
      <c r="K108" s="190"/>
      <c r="L108" s="108"/>
      <c r="M108" s="258"/>
      <c r="N108" s="259"/>
      <c r="O108" s="138"/>
      <c r="P108" s="138"/>
      <c r="Q108" s="138"/>
      <c r="R108" s="138"/>
      <c r="S108" s="138"/>
      <c r="T108" s="139"/>
      <c r="U108" s="190"/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T108" s="89" t="s">
        <v>124</v>
      </c>
      <c r="AU108" s="89" t="s">
        <v>85</v>
      </c>
    </row>
    <row r="109" spans="1:65" s="260" customFormat="1" x14ac:dyDescent="0.2">
      <c r="B109" s="261"/>
      <c r="D109" s="262" t="s">
        <v>125</v>
      </c>
      <c r="E109" s="263" t="s">
        <v>1</v>
      </c>
      <c r="F109" s="264" t="s">
        <v>1038</v>
      </c>
      <c r="H109" s="265">
        <v>327</v>
      </c>
      <c r="I109" s="179"/>
      <c r="L109" s="261"/>
      <c r="M109" s="266"/>
      <c r="N109" s="267"/>
      <c r="O109" s="267"/>
      <c r="P109" s="267"/>
      <c r="Q109" s="267"/>
      <c r="R109" s="267"/>
      <c r="S109" s="267"/>
      <c r="T109" s="268"/>
      <c r="AT109" s="263" t="s">
        <v>125</v>
      </c>
      <c r="AU109" s="263" t="s">
        <v>85</v>
      </c>
      <c r="AV109" s="260" t="s">
        <v>18</v>
      </c>
      <c r="AW109" s="260" t="s">
        <v>35</v>
      </c>
      <c r="AX109" s="260" t="s">
        <v>80</v>
      </c>
      <c r="AY109" s="263" t="s">
        <v>118</v>
      </c>
    </row>
    <row r="110" spans="1:65" s="260" customFormat="1" x14ac:dyDescent="0.2">
      <c r="B110" s="261"/>
      <c r="D110" s="262" t="s">
        <v>125</v>
      </c>
      <c r="E110" s="263" t="s">
        <v>1</v>
      </c>
      <c r="F110" s="264" t="s">
        <v>1039</v>
      </c>
      <c r="H110" s="265">
        <v>50.354999999999997</v>
      </c>
      <c r="I110" s="179"/>
      <c r="L110" s="261"/>
      <c r="M110" s="266"/>
      <c r="N110" s="267"/>
      <c r="O110" s="267"/>
      <c r="P110" s="267"/>
      <c r="Q110" s="267"/>
      <c r="R110" s="267"/>
      <c r="S110" s="267"/>
      <c r="T110" s="268"/>
      <c r="AT110" s="263" t="s">
        <v>125</v>
      </c>
      <c r="AU110" s="263" t="s">
        <v>85</v>
      </c>
      <c r="AV110" s="260" t="s">
        <v>18</v>
      </c>
      <c r="AW110" s="260" t="s">
        <v>35</v>
      </c>
      <c r="AX110" s="260" t="s">
        <v>80</v>
      </c>
      <c r="AY110" s="263" t="s">
        <v>118</v>
      </c>
    </row>
    <row r="111" spans="1:65" s="270" customFormat="1" x14ac:dyDescent="0.2">
      <c r="B111" s="271"/>
      <c r="D111" s="262" t="s">
        <v>125</v>
      </c>
      <c r="E111" s="272" t="s">
        <v>1</v>
      </c>
      <c r="F111" s="273" t="s">
        <v>134</v>
      </c>
      <c r="H111" s="274">
        <v>377.35500000000002</v>
      </c>
      <c r="I111" s="180"/>
      <c r="L111" s="271"/>
      <c r="M111" s="275"/>
      <c r="N111" s="276"/>
      <c r="O111" s="276"/>
      <c r="P111" s="276"/>
      <c r="Q111" s="276"/>
      <c r="R111" s="276"/>
      <c r="S111" s="276"/>
      <c r="T111" s="277"/>
      <c r="AT111" s="272" t="s">
        <v>125</v>
      </c>
      <c r="AU111" s="272" t="s">
        <v>85</v>
      </c>
      <c r="AV111" s="270" t="s">
        <v>123</v>
      </c>
      <c r="AW111" s="270" t="s">
        <v>35</v>
      </c>
      <c r="AX111" s="270" t="s">
        <v>85</v>
      </c>
      <c r="AY111" s="272" t="s">
        <v>118</v>
      </c>
    </row>
    <row r="112" spans="1:65" s="112" customFormat="1" ht="24.2" customHeight="1" x14ac:dyDescent="0.2">
      <c r="A112" s="190"/>
      <c r="B112" s="108"/>
      <c r="C112" s="244" t="s">
        <v>135</v>
      </c>
      <c r="D112" s="244" t="s">
        <v>120</v>
      </c>
      <c r="E112" s="245" t="s">
        <v>1040</v>
      </c>
      <c r="F112" s="246" t="s">
        <v>1041</v>
      </c>
      <c r="G112" s="247" t="s">
        <v>129</v>
      </c>
      <c r="H112" s="248">
        <v>5</v>
      </c>
      <c r="I112" s="85"/>
      <c r="J112" s="249">
        <f>ROUND(I112*H112,2)</f>
        <v>0</v>
      </c>
      <c r="K112" s="246" t="s">
        <v>122</v>
      </c>
      <c r="L112" s="108"/>
      <c r="M112" s="250" t="s">
        <v>1</v>
      </c>
      <c r="N112" s="251" t="s">
        <v>45</v>
      </c>
      <c r="O112" s="252">
        <v>1.85</v>
      </c>
      <c r="P112" s="252">
        <f>O112*H112</f>
        <v>9.25</v>
      </c>
      <c r="Q112" s="252">
        <v>0</v>
      </c>
      <c r="R112" s="252">
        <f>Q112*H112</f>
        <v>0</v>
      </c>
      <c r="S112" s="252">
        <v>0</v>
      </c>
      <c r="T112" s="253">
        <f>S112*H112</f>
        <v>0</v>
      </c>
      <c r="U112" s="190"/>
      <c r="V112" s="190"/>
      <c r="W112" s="190"/>
      <c r="X112" s="190"/>
      <c r="Y112" s="190"/>
      <c r="Z112" s="190"/>
      <c r="AA112" s="190"/>
      <c r="AB112" s="190"/>
      <c r="AC112" s="190"/>
      <c r="AD112" s="190"/>
      <c r="AE112" s="190"/>
      <c r="AR112" s="254" t="s">
        <v>123</v>
      </c>
      <c r="AT112" s="254" t="s">
        <v>120</v>
      </c>
      <c r="AU112" s="254" t="s">
        <v>85</v>
      </c>
      <c r="AY112" s="89" t="s">
        <v>118</v>
      </c>
      <c r="BE112" s="255">
        <f>IF(N112="základní",J112,0)</f>
        <v>0</v>
      </c>
      <c r="BF112" s="255">
        <f>IF(N112="snížená",J112,0)</f>
        <v>0</v>
      </c>
      <c r="BG112" s="255">
        <f>IF(N112="zákl. přenesená",J112,0)</f>
        <v>0</v>
      </c>
      <c r="BH112" s="255">
        <f>IF(N112="sníž. přenesená",J112,0)</f>
        <v>0</v>
      </c>
      <c r="BI112" s="255">
        <f>IF(N112="nulová",J112,0)</f>
        <v>0</v>
      </c>
      <c r="BJ112" s="89" t="s">
        <v>85</v>
      </c>
      <c r="BK112" s="255">
        <f>ROUND(I112*H112,2)</f>
        <v>0</v>
      </c>
      <c r="BL112" s="89" t="s">
        <v>123</v>
      </c>
      <c r="BM112" s="254" t="s">
        <v>1042</v>
      </c>
    </row>
    <row r="113" spans="1:65" s="112" customFormat="1" x14ac:dyDescent="0.2">
      <c r="A113" s="190"/>
      <c r="B113" s="108"/>
      <c r="C113" s="190"/>
      <c r="D113" s="256" t="s">
        <v>124</v>
      </c>
      <c r="E113" s="190"/>
      <c r="F113" s="257" t="s">
        <v>1043</v>
      </c>
      <c r="G113" s="190"/>
      <c r="H113" s="190"/>
      <c r="I113" s="176"/>
      <c r="J113" s="190"/>
      <c r="K113" s="190"/>
      <c r="L113" s="108"/>
      <c r="M113" s="258"/>
      <c r="N113" s="259"/>
      <c r="O113" s="138"/>
      <c r="P113" s="138"/>
      <c r="Q113" s="138"/>
      <c r="R113" s="138"/>
      <c r="S113" s="138"/>
      <c r="T113" s="139"/>
      <c r="U113" s="190"/>
      <c r="V113" s="190"/>
      <c r="W113" s="190"/>
      <c r="X113" s="190"/>
      <c r="Y113" s="190"/>
      <c r="Z113" s="190"/>
      <c r="AA113" s="190"/>
      <c r="AB113" s="190"/>
      <c r="AC113" s="190"/>
      <c r="AD113" s="190"/>
      <c r="AE113" s="190"/>
      <c r="AT113" s="89" t="s">
        <v>124</v>
      </c>
      <c r="AU113" s="89" t="s">
        <v>85</v>
      </c>
    </row>
    <row r="114" spans="1:65" s="112" customFormat="1" ht="24.2" customHeight="1" x14ac:dyDescent="0.2">
      <c r="A114" s="190"/>
      <c r="B114" s="108"/>
      <c r="C114" s="244" t="s">
        <v>141</v>
      </c>
      <c r="D114" s="244" t="s">
        <v>120</v>
      </c>
      <c r="E114" s="245" t="s">
        <v>244</v>
      </c>
      <c r="F114" s="246" t="s">
        <v>1044</v>
      </c>
      <c r="G114" s="247" t="s">
        <v>121</v>
      </c>
      <c r="H114" s="248">
        <v>867.56</v>
      </c>
      <c r="I114" s="85"/>
      <c r="J114" s="249">
        <f>ROUND(I114*H114,2)</f>
        <v>0</v>
      </c>
      <c r="K114" s="246" t="s">
        <v>122</v>
      </c>
      <c r="L114" s="108"/>
      <c r="M114" s="250" t="s">
        <v>1</v>
      </c>
      <c r="N114" s="251" t="s">
        <v>45</v>
      </c>
      <c r="O114" s="252">
        <v>8.7999999999999995E-2</v>
      </c>
      <c r="P114" s="252">
        <f>O114*H114</f>
        <v>76.345279999999988</v>
      </c>
      <c r="Q114" s="252">
        <v>5.8E-4</v>
      </c>
      <c r="R114" s="252">
        <f>Q114*H114</f>
        <v>0.50318479999999999</v>
      </c>
      <c r="S114" s="252">
        <v>0</v>
      </c>
      <c r="T114" s="253">
        <f>S114*H114</f>
        <v>0</v>
      </c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  <c r="AR114" s="254" t="s">
        <v>123</v>
      </c>
      <c r="AT114" s="254" t="s">
        <v>120</v>
      </c>
      <c r="AU114" s="254" t="s">
        <v>85</v>
      </c>
      <c r="AY114" s="89" t="s">
        <v>118</v>
      </c>
      <c r="BE114" s="255">
        <f>IF(N114="základní",J114,0)</f>
        <v>0</v>
      </c>
      <c r="BF114" s="255">
        <f>IF(N114="snížená",J114,0)</f>
        <v>0</v>
      </c>
      <c r="BG114" s="255">
        <f>IF(N114="zákl. přenesená",J114,0)</f>
        <v>0</v>
      </c>
      <c r="BH114" s="255">
        <f>IF(N114="sníž. přenesená",J114,0)</f>
        <v>0</v>
      </c>
      <c r="BI114" s="255">
        <f>IF(N114="nulová",J114,0)</f>
        <v>0</v>
      </c>
      <c r="BJ114" s="89" t="s">
        <v>85</v>
      </c>
      <c r="BK114" s="255">
        <f>ROUND(I114*H114,2)</f>
        <v>0</v>
      </c>
      <c r="BL114" s="89" t="s">
        <v>123</v>
      </c>
      <c r="BM114" s="254" t="s">
        <v>1045</v>
      </c>
    </row>
    <row r="115" spans="1:65" s="112" customFormat="1" x14ac:dyDescent="0.2">
      <c r="A115" s="190"/>
      <c r="B115" s="108"/>
      <c r="C115" s="190"/>
      <c r="D115" s="256" t="s">
        <v>124</v>
      </c>
      <c r="E115" s="190"/>
      <c r="F115" s="257" t="s">
        <v>247</v>
      </c>
      <c r="G115" s="190"/>
      <c r="H115" s="190"/>
      <c r="I115" s="176"/>
      <c r="J115" s="190"/>
      <c r="K115" s="190"/>
      <c r="L115" s="108"/>
      <c r="M115" s="258"/>
      <c r="N115" s="259"/>
      <c r="O115" s="138"/>
      <c r="P115" s="138"/>
      <c r="Q115" s="138"/>
      <c r="R115" s="138"/>
      <c r="S115" s="138"/>
      <c r="T115" s="139"/>
      <c r="U115" s="190"/>
      <c r="V115" s="190"/>
      <c r="W115" s="190"/>
      <c r="X115" s="190"/>
      <c r="Y115" s="190"/>
      <c r="Z115" s="190"/>
      <c r="AA115" s="190"/>
      <c r="AB115" s="190"/>
      <c r="AC115" s="190"/>
      <c r="AD115" s="190"/>
      <c r="AE115" s="190"/>
      <c r="AT115" s="89" t="s">
        <v>124</v>
      </c>
      <c r="AU115" s="89" t="s">
        <v>85</v>
      </c>
    </row>
    <row r="116" spans="1:65" s="260" customFormat="1" x14ac:dyDescent="0.2">
      <c r="B116" s="261"/>
      <c r="D116" s="262" t="s">
        <v>125</v>
      </c>
      <c r="E116" s="263" t="s">
        <v>1</v>
      </c>
      <c r="F116" s="264" t="s">
        <v>1046</v>
      </c>
      <c r="H116" s="265">
        <v>867.56</v>
      </c>
      <c r="I116" s="179"/>
      <c r="L116" s="261"/>
      <c r="M116" s="266"/>
      <c r="N116" s="267"/>
      <c r="O116" s="267"/>
      <c r="P116" s="267"/>
      <c r="Q116" s="267"/>
      <c r="R116" s="267"/>
      <c r="S116" s="267"/>
      <c r="T116" s="268"/>
      <c r="AT116" s="263" t="s">
        <v>125</v>
      </c>
      <c r="AU116" s="263" t="s">
        <v>85</v>
      </c>
      <c r="AV116" s="260" t="s">
        <v>18</v>
      </c>
      <c r="AW116" s="260" t="s">
        <v>35</v>
      </c>
      <c r="AX116" s="260" t="s">
        <v>85</v>
      </c>
      <c r="AY116" s="263" t="s">
        <v>118</v>
      </c>
    </row>
    <row r="117" spans="1:65" s="112" customFormat="1" ht="24.2" customHeight="1" x14ac:dyDescent="0.2">
      <c r="A117" s="190"/>
      <c r="B117" s="108"/>
      <c r="C117" s="244" t="s">
        <v>145</v>
      </c>
      <c r="D117" s="244" t="s">
        <v>120</v>
      </c>
      <c r="E117" s="245" t="s">
        <v>1047</v>
      </c>
      <c r="F117" s="246" t="s">
        <v>1048</v>
      </c>
      <c r="G117" s="247" t="s">
        <v>121</v>
      </c>
      <c r="H117" s="248">
        <v>867.56</v>
      </c>
      <c r="I117" s="85"/>
      <c r="J117" s="249">
        <f>ROUND(I117*H117,2)</f>
        <v>0</v>
      </c>
      <c r="K117" s="246" t="s">
        <v>122</v>
      </c>
      <c r="L117" s="108"/>
      <c r="M117" s="250" t="s">
        <v>1</v>
      </c>
      <c r="N117" s="251" t="s">
        <v>45</v>
      </c>
      <c r="O117" s="252">
        <v>0.10299999999999999</v>
      </c>
      <c r="P117" s="252">
        <f>O117*H117</f>
        <v>89.358679999999993</v>
      </c>
      <c r="Q117" s="252">
        <v>6.2E-4</v>
      </c>
      <c r="R117" s="252">
        <f>Q117*H117</f>
        <v>0.53788720000000001</v>
      </c>
      <c r="S117" s="252">
        <v>0</v>
      </c>
      <c r="T117" s="253">
        <f>S117*H117</f>
        <v>0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  <c r="AR117" s="254" t="s">
        <v>123</v>
      </c>
      <c r="AT117" s="254" t="s">
        <v>120</v>
      </c>
      <c r="AU117" s="254" t="s">
        <v>85</v>
      </c>
      <c r="AY117" s="89" t="s">
        <v>118</v>
      </c>
      <c r="BE117" s="255">
        <f>IF(N117="základní",J117,0)</f>
        <v>0</v>
      </c>
      <c r="BF117" s="255">
        <f>IF(N117="snížená",J117,0)</f>
        <v>0</v>
      </c>
      <c r="BG117" s="255">
        <f>IF(N117="zákl. přenesená",J117,0)</f>
        <v>0</v>
      </c>
      <c r="BH117" s="255">
        <f>IF(N117="sníž. přenesená",J117,0)</f>
        <v>0</v>
      </c>
      <c r="BI117" s="255">
        <f>IF(N117="nulová",J117,0)</f>
        <v>0</v>
      </c>
      <c r="BJ117" s="89" t="s">
        <v>85</v>
      </c>
      <c r="BK117" s="255">
        <f>ROUND(I117*H117,2)</f>
        <v>0</v>
      </c>
      <c r="BL117" s="89" t="s">
        <v>123</v>
      </c>
      <c r="BM117" s="254" t="s">
        <v>1049</v>
      </c>
    </row>
    <row r="118" spans="1:65" s="112" customFormat="1" x14ac:dyDescent="0.2">
      <c r="A118" s="190"/>
      <c r="B118" s="108"/>
      <c r="C118" s="190"/>
      <c r="D118" s="256" t="s">
        <v>124</v>
      </c>
      <c r="E118" s="190"/>
      <c r="F118" s="257" t="s">
        <v>1050</v>
      </c>
      <c r="G118" s="190"/>
      <c r="H118" s="190"/>
      <c r="I118" s="176"/>
      <c r="J118" s="190"/>
      <c r="K118" s="190"/>
      <c r="L118" s="108"/>
      <c r="M118" s="258"/>
      <c r="N118" s="259"/>
      <c r="O118" s="138"/>
      <c r="P118" s="138"/>
      <c r="Q118" s="138"/>
      <c r="R118" s="138"/>
      <c r="S118" s="138"/>
      <c r="T118" s="139"/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  <c r="AT118" s="89" t="s">
        <v>124</v>
      </c>
      <c r="AU118" s="89" t="s">
        <v>85</v>
      </c>
    </row>
    <row r="119" spans="1:65" s="112" customFormat="1" ht="37.9" customHeight="1" x14ac:dyDescent="0.2">
      <c r="A119" s="190"/>
      <c r="B119" s="108"/>
      <c r="C119" s="244" t="s">
        <v>150</v>
      </c>
      <c r="D119" s="244" t="s">
        <v>120</v>
      </c>
      <c r="E119" s="245" t="s">
        <v>136</v>
      </c>
      <c r="F119" s="246" t="s">
        <v>1051</v>
      </c>
      <c r="G119" s="247" t="s">
        <v>129</v>
      </c>
      <c r="H119" s="248">
        <v>382</v>
      </c>
      <c r="I119" s="85"/>
      <c r="J119" s="249">
        <f>ROUND(I119*H119,2)</f>
        <v>0</v>
      </c>
      <c r="K119" s="246" t="s">
        <v>122</v>
      </c>
      <c r="L119" s="108"/>
      <c r="M119" s="250" t="s">
        <v>1</v>
      </c>
      <c r="N119" s="251" t="s">
        <v>45</v>
      </c>
      <c r="O119" s="252">
        <v>8.6999999999999994E-2</v>
      </c>
      <c r="P119" s="252">
        <f>O119*H119</f>
        <v>33.233999999999995</v>
      </c>
      <c r="Q119" s="252">
        <v>0</v>
      </c>
      <c r="R119" s="252">
        <f>Q119*H119</f>
        <v>0</v>
      </c>
      <c r="S119" s="252">
        <v>0</v>
      </c>
      <c r="T119" s="253">
        <f>S119*H119</f>
        <v>0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  <c r="AR119" s="254" t="s">
        <v>123</v>
      </c>
      <c r="AT119" s="254" t="s">
        <v>120</v>
      </c>
      <c r="AU119" s="254" t="s">
        <v>85</v>
      </c>
      <c r="AY119" s="89" t="s">
        <v>118</v>
      </c>
      <c r="BE119" s="255">
        <f>IF(N119="základní",J119,0)</f>
        <v>0</v>
      </c>
      <c r="BF119" s="255">
        <f>IF(N119="snížená",J119,0)</f>
        <v>0</v>
      </c>
      <c r="BG119" s="255">
        <f>IF(N119="zákl. přenesená",J119,0)</f>
        <v>0</v>
      </c>
      <c r="BH119" s="255">
        <f>IF(N119="sníž. přenesená",J119,0)</f>
        <v>0</v>
      </c>
      <c r="BI119" s="255">
        <f>IF(N119="nulová",J119,0)</f>
        <v>0</v>
      </c>
      <c r="BJ119" s="89" t="s">
        <v>85</v>
      </c>
      <c r="BK119" s="255">
        <f>ROUND(I119*H119,2)</f>
        <v>0</v>
      </c>
      <c r="BL119" s="89" t="s">
        <v>123</v>
      </c>
      <c r="BM119" s="254" t="s">
        <v>1052</v>
      </c>
    </row>
    <row r="120" spans="1:65" s="112" customFormat="1" x14ac:dyDescent="0.2">
      <c r="A120" s="190"/>
      <c r="B120" s="108"/>
      <c r="C120" s="190"/>
      <c r="D120" s="256" t="s">
        <v>124</v>
      </c>
      <c r="E120" s="190"/>
      <c r="F120" s="257" t="s">
        <v>138</v>
      </c>
      <c r="G120" s="190"/>
      <c r="H120" s="190"/>
      <c r="I120" s="176"/>
      <c r="J120" s="190"/>
      <c r="K120" s="190"/>
      <c r="L120" s="108"/>
      <c r="M120" s="258"/>
      <c r="N120" s="259"/>
      <c r="O120" s="138"/>
      <c r="P120" s="138"/>
      <c r="Q120" s="138"/>
      <c r="R120" s="138"/>
      <c r="S120" s="138"/>
      <c r="T120" s="139"/>
      <c r="U120" s="190"/>
      <c r="V120" s="190"/>
      <c r="W120" s="190"/>
      <c r="X120" s="190"/>
      <c r="Y120" s="190"/>
      <c r="Z120" s="190"/>
      <c r="AA120" s="190"/>
      <c r="AB120" s="190"/>
      <c r="AC120" s="190"/>
      <c r="AD120" s="190"/>
      <c r="AE120" s="190"/>
      <c r="AT120" s="89" t="s">
        <v>124</v>
      </c>
      <c r="AU120" s="89" t="s">
        <v>85</v>
      </c>
    </row>
    <row r="121" spans="1:65" s="260" customFormat="1" x14ac:dyDescent="0.2">
      <c r="B121" s="261"/>
      <c r="D121" s="262" t="s">
        <v>125</v>
      </c>
      <c r="E121" s="263" t="s">
        <v>1</v>
      </c>
      <c r="F121" s="264" t="s">
        <v>1053</v>
      </c>
      <c r="H121" s="265">
        <v>382</v>
      </c>
      <c r="I121" s="179"/>
      <c r="L121" s="261"/>
      <c r="M121" s="266"/>
      <c r="N121" s="267"/>
      <c r="O121" s="267"/>
      <c r="P121" s="267"/>
      <c r="Q121" s="267"/>
      <c r="R121" s="267"/>
      <c r="S121" s="267"/>
      <c r="T121" s="268"/>
      <c r="AT121" s="263" t="s">
        <v>125</v>
      </c>
      <c r="AU121" s="263" t="s">
        <v>85</v>
      </c>
      <c r="AV121" s="260" t="s">
        <v>18</v>
      </c>
      <c r="AW121" s="260" t="s">
        <v>35</v>
      </c>
      <c r="AX121" s="260" t="s">
        <v>85</v>
      </c>
      <c r="AY121" s="263" t="s">
        <v>118</v>
      </c>
    </row>
    <row r="122" spans="1:65" s="112" customFormat="1" ht="37.9" customHeight="1" x14ac:dyDescent="0.2">
      <c r="A122" s="190"/>
      <c r="B122" s="108"/>
      <c r="C122" s="244" t="s">
        <v>154</v>
      </c>
      <c r="D122" s="244" t="s">
        <v>120</v>
      </c>
      <c r="E122" s="245" t="s">
        <v>142</v>
      </c>
      <c r="F122" s="246" t="s">
        <v>1054</v>
      </c>
      <c r="G122" s="247" t="s">
        <v>129</v>
      </c>
      <c r="H122" s="248">
        <v>1528</v>
      </c>
      <c r="I122" s="85"/>
      <c r="J122" s="249">
        <f>ROUND(I122*H122,2)</f>
        <v>0</v>
      </c>
      <c r="K122" s="246" t="s">
        <v>122</v>
      </c>
      <c r="L122" s="108"/>
      <c r="M122" s="250" t="s">
        <v>1</v>
      </c>
      <c r="N122" s="251" t="s">
        <v>45</v>
      </c>
      <c r="O122" s="252">
        <v>5.0000000000000001E-3</v>
      </c>
      <c r="P122" s="252">
        <f>O122*H122</f>
        <v>7.6400000000000006</v>
      </c>
      <c r="Q122" s="252">
        <v>0</v>
      </c>
      <c r="R122" s="252">
        <f>Q122*H122</f>
        <v>0</v>
      </c>
      <c r="S122" s="252">
        <v>0</v>
      </c>
      <c r="T122" s="253">
        <f>S122*H122</f>
        <v>0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  <c r="AR122" s="254" t="s">
        <v>123</v>
      </c>
      <c r="AT122" s="254" t="s">
        <v>120</v>
      </c>
      <c r="AU122" s="254" t="s">
        <v>85</v>
      </c>
      <c r="AY122" s="89" t="s">
        <v>118</v>
      </c>
      <c r="BE122" s="255">
        <f>IF(N122="základní",J122,0)</f>
        <v>0</v>
      </c>
      <c r="BF122" s="255">
        <f>IF(N122="snížená",J122,0)</f>
        <v>0</v>
      </c>
      <c r="BG122" s="255">
        <f>IF(N122="zákl. přenesená",J122,0)</f>
        <v>0</v>
      </c>
      <c r="BH122" s="255">
        <f>IF(N122="sníž. přenesená",J122,0)</f>
        <v>0</v>
      </c>
      <c r="BI122" s="255">
        <f>IF(N122="nulová",J122,0)</f>
        <v>0</v>
      </c>
      <c r="BJ122" s="89" t="s">
        <v>85</v>
      </c>
      <c r="BK122" s="255">
        <f>ROUND(I122*H122,2)</f>
        <v>0</v>
      </c>
      <c r="BL122" s="89" t="s">
        <v>123</v>
      </c>
      <c r="BM122" s="254" t="s">
        <v>1055</v>
      </c>
    </row>
    <row r="123" spans="1:65" s="112" customFormat="1" x14ac:dyDescent="0.2">
      <c r="A123" s="190"/>
      <c r="B123" s="108"/>
      <c r="C123" s="190"/>
      <c r="D123" s="256" t="s">
        <v>124</v>
      </c>
      <c r="E123" s="190"/>
      <c r="F123" s="257" t="s">
        <v>144</v>
      </c>
      <c r="G123" s="190"/>
      <c r="H123" s="190"/>
      <c r="I123" s="176"/>
      <c r="J123" s="190"/>
      <c r="K123" s="190"/>
      <c r="L123" s="108"/>
      <c r="M123" s="258"/>
      <c r="N123" s="259"/>
      <c r="O123" s="138"/>
      <c r="P123" s="138"/>
      <c r="Q123" s="138"/>
      <c r="R123" s="138"/>
      <c r="S123" s="138"/>
      <c r="T123" s="139"/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  <c r="AT123" s="89" t="s">
        <v>124</v>
      </c>
      <c r="AU123" s="89" t="s">
        <v>85</v>
      </c>
    </row>
    <row r="124" spans="1:65" s="112" customFormat="1" ht="19.5" x14ac:dyDescent="0.2">
      <c r="A124" s="190"/>
      <c r="B124" s="108"/>
      <c r="C124" s="190"/>
      <c r="D124" s="262" t="s">
        <v>139</v>
      </c>
      <c r="E124" s="190"/>
      <c r="F124" s="269" t="s">
        <v>645</v>
      </c>
      <c r="G124" s="190"/>
      <c r="H124" s="190"/>
      <c r="I124" s="176"/>
      <c r="J124" s="190"/>
      <c r="K124" s="190"/>
      <c r="L124" s="108"/>
      <c r="M124" s="258"/>
      <c r="N124" s="259"/>
      <c r="O124" s="138"/>
      <c r="P124" s="138"/>
      <c r="Q124" s="138"/>
      <c r="R124" s="138"/>
      <c r="S124" s="138"/>
      <c r="T124" s="139"/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  <c r="AT124" s="89" t="s">
        <v>139</v>
      </c>
      <c r="AU124" s="89" t="s">
        <v>85</v>
      </c>
    </row>
    <row r="125" spans="1:65" s="260" customFormat="1" x14ac:dyDescent="0.2">
      <c r="B125" s="261"/>
      <c r="D125" s="262" t="s">
        <v>125</v>
      </c>
      <c r="E125" s="263" t="s">
        <v>1</v>
      </c>
      <c r="F125" s="264" t="s">
        <v>1056</v>
      </c>
      <c r="H125" s="265">
        <v>1528</v>
      </c>
      <c r="I125" s="179"/>
      <c r="L125" s="261"/>
      <c r="M125" s="266"/>
      <c r="N125" s="267"/>
      <c r="O125" s="267"/>
      <c r="P125" s="267"/>
      <c r="Q125" s="267"/>
      <c r="R125" s="267"/>
      <c r="S125" s="267"/>
      <c r="T125" s="268"/>
      <c r="AT125" s="263" t="s">
        <v>125</v>
      </c>
      <c r="AU125" s="263" t="s">
        <v>85</v>
      </c>
      <c r="AV125" s="260" t="s">
        <v>18</v>
      </c>
      <c r="AW125" s="260" t="s">
        <v>35</v>
      </c>
      <c r="AX125" s="260" t="s">
        <v>85</v>
      </c>
      <c r="AY125" s="263" t="s">
        <v>118</v>
      </c>
    </row>
    <row r="126" spans="1:65" s="112" customFormat="1" ht="24.2" customHeight="1" x14ac:dyDescent="0.2">
      <c r="A126" s="190"/>
      <c r="B126" s="108"/>
      <c r="C126" s="244" t="s">
        <v>155</v>
      </c>
      <c r="D126" s="244" t="s">
        <v>120</v>
      </c>
      <c r="E126" s="245" t="s">
        <v>146</v>
      </c>
      <c r="F126" s="246" t="s">
        <v>1057</v>
      </c>
      <c r="G126" s="247" t="s">
        <v>148</v>
      </c>
      <c r="H126" s="248">
        <v>382</v>
      </c>
      <c r="I126" s="85"/>
      <c r="J126" s="249">
        <f>ROUND(I126*H126,2)</f>
        <v>0</v>
      </c>
      <c r="K126" s="246" t="s">
        <v>122</v>
      </c>
      <c r="L126" s="108"/>
      <c r="M126" s="250" t="s">
        <v>1</v>
      </c>
      <c r="N126" s="251" t="s">
        <v>45</v>
      </c>
      <c r="O126" s="252">
        <v>0</v>
      </c>
      <c r="P126" s="252">
        <f>O126*H126</f>
        <v>0</v>
      </c>
      <c r="Q126" s="252">
        <v>0</v>
      </c>
      <c r="R126" s="252">
        <f>Q126*H126</f>
        <v>0</v>
      </c>
      <c r="S126" s="252">
        <v>0</v>
      </c>
      <c r="T126" s="253">
        <f>S126*H126</f>
        <v>0</v>
      </c>
      <c r="U126" s="190"/>
      <c r="V126" s="190"/>
      <c r="W126" s="190"/>
      <c r="X126" s="190"/>
      <c r="Y126" s="190"/>
      <c r="Z126" s="190"/>
      <c r="AA126" s="190"/>
      <c r="AB126" s="190"/>
      <c r="AC126" s="190"/>
      <c r="AD126" s="190"/>
      <c r="AE126" s="190"/>
      <c r="AR126" s="254" t="s">
        <v>123</v>
      </c>
      <c r="AT126" s="254" t="s">
        <v>120</v>
      </c>
      <c r="AU126" s="254" t="s">
        <v>85</v>
      </c>
      <c r="AY126" s="89" t="s">
        <v>118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89" t="s">
        <v>85</v>
      </c>
      <c r="BK126" s="255">
        <f>ROUND(I126*H126,2)</f>
        <v>0</v>
      </c>
      <c r="BL126" s="89" t="s">
        <v>123</v>
      </c>
      <c r="BM126" s="254" t="s">
        <v>1058</v>
      </c>
    </row>
    <row r="127" spans="1:65" s="112" customFormat="1" x14ac:dyDescent="0.2">
      <c r="A127" s="190"/>
      <c r="B127" s="108"/>
      <c r="C127" s="190"/>
      <c r="D127" s="256" t="s">
        <v>124</v>
      </c>
      <c r="E127" s="190"/>
      <c r="F127" s="257" t="s">
        <v>149</v>
      </c>
      <c r="G127" s="190"/>
      <c r="H127" s="190"/>
      <c r="I127" s="176"/>
      <c r="J127" s="190"/>
      <c r="K127" s="190"/>
      <c r="L127" s="108"/>
      <c r="M127" s="258"/>
      <c r="N127" s="259"/>
      <c r="O127" s="138"/>
      <c r="P127" s="138"/>
      <c r="Q127" s="138"/>
      <c r="R127" s="138"/>
      <c r="S127" s="138"/>
      <c r="T127" s="139"/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  <c r="AT127" s="89" t="s">
        <v>124</v>
      </c>
      <c r="AU127" s="89" t="s">
        <v>85</v>
      </c>
    </row>
    <row r="128" spans="1:65" s="260" customFormat="1" x14ac:dyDescent="0.2">
      <c r="B128" s="261"/>
      <c r="D128" s="262" t="s">
        <v>125</v>
      </c>
      <c r="E128" s="263" t="s">
        <v>1</v>
      </c>
      <c r="F128" s="264" t="s">
        <v>1059</v>
      </c>
      <c r="H128" s="265">
        <v>382</v>
      </c>
      <c r="I128" s="179"/>
      <c r="L128" s="261"/>
      <c r="M128" s="266"/>
      <c r="N128" s="267"/>
      <c r="O128" s="267"/>
      <c r="P128" s="267"/>
      <c r="Q128" s="267"/>
      <c r="R128" s="267"/>
      <c r="S128" s="267"/>
      <c r="T128" s="268"/>
      <c r="AT128" s="263" t="s">
        <v>125</v>
      </c>
      <c r="AU128" s="263" t="s">
        <v>85</v>
      </c>
      <c r="AV128" s="260" t="s">
        <v>18</v>
      </c>
      <c r="AW128" s="260" t="s">
        <v>35</v>
      </c>
      <c r="AX128" s="260" t="s">
        <v>85</v>
      </c>
      <c r="AY128" s="263" t="s">
        <v>118</v>
      </c>
    </row>
    <row r="129" spans="1:65" s="112" customFormat="1" ht="24.2" customHeight="1" x14ac:dyDescent="0.2">
      <c r="A129" s="190"/>
      <c r="B129" s="108"/>
      <c r="C129" s="244" t="s">
        <v>156</v>
      </c>
      <c r="D129" s="244" t="s">
        <v>120</v>
      </c>
      <c r="E129" s="245" t="s">
        <v>151</v>
      </c>
      <c r="F129" s="246" t="s">
        <v>1060</v>
      </c>
      <c r="G129" s="247" t="s">
        <v>129</v>
      </c>
      <c r="H129" s="248">
        <v>382</v>
      </c>
      <c r="I129" s="85"/>
      <c r="J129" s="249">
        <f>ROUND(I129*H129,2)</f>
        <v>0</v>
      </c>
      <c r="K129" s="246" t="s">
        <v>122</v>
      </c>
      <c r="L129" s="108"/>
      <c r="M129" s="250" t="s">
        <v>1</v>
      </c>
      <c r="N129" s="251" t="s">
        <v>45</v>
      </c>
      <c r="O129" s="252">
        <v>8.9999999999999993E-3</v>
      </c>
      <c r="P129" s="252">
        <f>O129*H129</f>
        <v>3.4379999999999997</v>
      </c>
      <c r="Q129" s="252">
        <v>0</v>
      </c>
      <c r="R129" s="252">
        <f>Q129*H129</f>
        <v>0</v>
      </c>
      <c r="S129" s="252">
        <v>0</v>
      </c>
      <c r="T129" s="253">
        <f>S129*H129</f>
        <v>0</v>
      </c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  <c r="AE129" s="190"/>
      <c r="AR129" s="254" t="s">
        <v>123</v>
      </c>
      <c r="AT129" s="254" t="s">
        <v>120</v>
      </c>
      <c r="AU129" s="254" t="s">
        <v>85</v>
      </c>
      <c r="AY129" s="89" t="s">
        <v>118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89" t="s">
        <v>85</v>
      </c>
      <c r="BK129" s="255">
        <f>ROUND(I129*H129,2)</f>
        <v>0</v>
      </c>
      <c r="BL129" s="89" t="s">
        <v>123</v>
      </c>
      <c r="BM129" s="254" t="s">
        <v>1061</v>
      </c>
    </row>
    <row r="130" spans="1:65" s="112" customFormat="1" x14ac:dyDescent="0.2">
      <c r="A130" s="190"/>
      <c r="B130" s="108"/>
      <c r="C130" s="190"/>
      <c r="D130" s="256" t="s">
        <v>124</v>
      </c>
      <c r="E130" s="190"/>
      <c r="F130" s="257" t="s">
        <v>153</v>
      </c>
      <c r="G130" s="190"/>
      <c r="H130" s="190"/>
      <c r="I130" s="176"/>
      <c r="J130" s="190"/>
      <c r="K130" s="190"/>
      <c r="L130" s="108"/>
      <c r="M130" s="258"/>
      <c r="N130" s="259"/>
      <c r="O130" s="138"/>
      <c r="P130" s="138"/>
      <c r="Q130" s="138"/>
      <c r="R130" s="138"/>
      <c r="S130" s="138"/>
      <c r="T130" s="139"/>
      <c r="U130" s="190"/>
      <c r="V130" s="190"/>
      <c r="W130" s="190"/>
      <c r="X130" s="190"/>
      <c r="Y130" s="190"/>
      <c r="Z130" s="190"/>
      <c r="AA130" s="190"/>
      <c r="AB130" s="190"/>
      <c r="AC130" s="190"/>
      <c r="AD130" s="190"/>
      <c r="AE130" s="190"/>
      <c r="AT130" s="89" t="s">
        <v>124</v>
      </c>
      <c r="AU130" s="89" t="s">
        <v>85</v>
      </c>
    </row>
    <row r="131" spans="1:65" s="112" customFormat="1" ht="24.2" customHeight="1" x14ac:dyDescent="0.2">
      <c r="A131" s="190"/>
      <c r="B131" s="108"/>
      <c r="C131" s="244" t="s">
        <v>158</v>
      </c>
      <c r="D131" s="244" t="s">
        <v>120</v>
      </c>
      <c r="E131" s="245" t="s">
        <v>260</v>
      </c>
      <c r="F131" s="246" t="s">
        <v>1062</v>
      </c>
      <c r="G131" s="247" t="s">
        <v>129</v>
      </c>
      <c r="H131" s="248">
        <v>263.88099999999997</v>
      </c>
      <c r="I131" s="85"/>
      <c r="J131" s="249">
        <f>ROUND(I131*H131,2)</f>
        <v>0</v>
      </c>
      <c r="K131" s="246" t="s">
        <v>122</v>
      </c>
      <c r="L131" s="108"/>
      <c r="M131" s="250" t="s">
        <v>1</v>
      </c>
      <c r="N131" s="251" t="s">
        <v>45</v>
      </c>
      <c r="O131" s="252">
        <v>0.32800000000000001</v>
      </c>
      <c r="P131" s="252">
        <f>O131*H131</f>
        <v>86.552967999999993</v>
      </c>
      <c r="Q131" s="252">
        <v>0</v>
      </c>
      <c r="R131" s="252">
        <f>Q131*H131</f>
        <v>0</v>
      </c>
      <c r="S131" s="252">
        <v>0</v>
      </c>
      <c r="T131" s="253">
        <f>S131*H131</f>
        <v>0</v>
      </c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  <c r="AR131" s="254" t="s">
        <v>123</v>
      </c>
      <c r="AT131" s="254" t="s">
        <v>120</v>
      </c>
      <c r="AU131" s="254" t="s">
        <v>85</v>
      </c>
      <c r="AY131" s="89" t="s">
        <v>118</v>
      </c>
      <c r="BE131" s="255">
        <f>IF(N131="základní",J131,0)</f>
        <v>0</v>
      </c>
      <c r="BF131" s="255">
        <f>IF(N131="snížená",J131,0)</f>
        <v>0</v>
      </c>
      <c r="BG131" s="255">
        <f>IF(N131="zákl. přenesená",J131,0)</f>
        <v>0</v>
      </c>
      <c r="BH131" s="255">
        <f>IF(N131="sníž. přenesená",J131,0)</f>
        <v>0</v>
      </c>
      <c r="BI131" s="255">
        <f>IF(N131="nulová",J131,0)</f>
        <v>0</v>
      </c>
      <c r="BJ131" s="89" t="s">
        <v>85</v>
      </c>
      <c r="BK131" s="255">
        <f>ROUND(I131*H131,2)</f>
        <v>0</v>
      </c>
      <c r="BL131" s="89" t="s">
        <v>123</v>
      </c>
      <c r="BM131" s="254" t="s">
        <v>1063</v>
      </c>
    </row>
    <row r="132" spans="1:65" s="112" customFormat="1" x14ac:dyDescent="0.2">
      <c r="A132" s="190"/>
      <c r="B132" s="108"/>
      <c r="C132" s="190"/>
      <c r="D132" s="256" t="s">
        <v>124</v>
      </c>
      <c r="E132" s="190"/>
      <c r="F132" s="257" t="s">
        <v>263</v>
      </c>
      <c r="G132" s="190"/>
      <c r="H132" s="190"/>
      <c r="I132" s="176"/>
      <c r="J132" s="190"/>
      <c r="K132" s="190"/>
      <c r="L132" s="108"/>
      <c r="M132" s="258"/>
      <c r="N132" s="259"/>
      <c r="O132" s="138"/>
      <c r="P132" s="138"/>
      <c r="Q132" s="138"/>
      <c r="R132" s="138"/>
      <c r="S132" s="138"/>
      <c r="T132" s="139"/>
      <c r="U132" s="190"/>
      <c r="V132" s="190"/>
      <c r="W132" s="190"/>
      <c r="X132" s="190"/>
      <c r="Y132" s="190"/>
      <c r="Z132" s="190"/>
      <c r="AA132" s="190"/>
      <c r="AB132" s="190"/>
      <c r="AC132" s="190"/>
      <c r="AD132" s="190"/>
      <c r="AE132" s="190"/>
      <c r="AT132" s="89" t="s">
        <v>124</v>
      </c>
      <c r="AU132" s="89" t="s">
        <v>85</v>
      </c>
    </row>
    <row r="133" spans="1:65" s="260" customFormat="1" ht="22.5" x14ac:dyDescent="0.2">
      <c r="B133" s="261"/>
      <c r="D133" s="262" t="s">
        <v>125</v>
      </c>
      <c r="E133" s="263" t="s">
        <v>1</v>
      </c>
      <c r="F133" s="264" t="s">
        <v>1064</v>
      </c>
      <c r="H133" s="265">
        <v>263.88099999999997</v>
      </c>
      <c r="I133" s="179"/>
      <c r="L133" s="261"/>
      <c r="M133" s="266"/>
      <c r="N133" s="267"/>
      <c r="O133" s="267"/>
      <c r="P133" s="267"/>
      <c r="Q133" s="267"/>
      <c r="R133" s="267"/>
      <c r="S133" s="267"/>
      <c r="T133" s="268"/>
      <c r="AT133" s="263" t="s">
        <v>125</v>
      </c>
      <c r="AU133" s="263" t="s">
        <v>85</v>
      </c>
      <c r="AV133" s="260" t="s">
        <v>18</v>
      </c>
      <c r="AW133" s="260" t="s">
        <v>35</v>
      </c>
      <c r="AX133" s="260" t="s">
        <v>85</v>
      </c>
      <c r="AY133" s="263" t="s">
        <v>118</v>
      </c>
    </row>
    <row r="134" spans="1:65" s="112" customFormat="1" ht="16.5" customHeight="1" x14ac:dyDescent="0.2">
      <c r="A134" s="190"/>
      <c r="B134" s="108"/>
      <c r="C134" s="278" t="s">
        <v>8</v>
      </c>
      <c r="D134" s="278" t="s">
        <v>157</v>
      </c>
      <c r="E134" s="279" t="s">
        <v>265</v>
      </c>
      <c r="F134" s="280" t="s">
        <v>266</v>
      </c>
      <c r="G134" s="281" t="s">
        <v>148</v>
      </c>
      <c r="H134" s="282">
        <v>527.76199999999994</v>
      </c>
      <c r="I134" s="86"/>
      <c r="J134" s="283">
        <f>ROUND(I134*H134,2)</f>
        <v>0</v>
      </c>
      <c r="K134" s="280" t="s">
        <v>122</v>
      </c>
      <c r="L134" s="284"/>
      <c r="M134" s="285" t="s">
        <v>1</v>
      </c>
      <c r="N134" s="286" t="s">
        <v>45</v>
      </c>
      <c r="O134" s="252">
        <v>0</v>
      </c>
      <c r="P134" s="252">
        <f>O134*H134</f>
        <v>0</v>
      </c>
      <c r="Q134" s="252">
        <v>1</v>
      </c>
      <c r="R134" s="252">
        <f>Q134*H134</f>
        <v>527.76199999999994</v>
      </c>
      <c r="S134" s="252">
        <v>0</v>
      </c>
      <c r="T134" s="253">
        <f>S134*H134</f>
        <v>0</v>
      </c>
      <c r="U134" s="190"/>
      <c r="V134" s="190"/>
      <c r="W134" s="190"/>
      <c r="X134" s="190"/>
      <c r="Y134" s="190"/>
      <c r="Z134" s="190"/>
      <c r="AA134" s="190"/>
      <c r="AB134" s="190"/>
      <c r="AC134" s="190"/>
      <c r="AD134" s="190"/>
      <c r="AE134" s="190"/>
      <c r="AR134" s="254" t="s">
        <v>141</v>
      </c>
      <c r="AT134" s="254" t="s">
        <v>157</v>
      </c>
      <c r="AU134" s="254" t="s">
        <v>85</v>
      </c>
      <c r="AY134" s="89" t="s">
        <v>118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89" t="s">
        <v>85</v>
      </c>
      <c r="BK134" s="255">
        <f>ROUND(I134*H134,2)</f>
        <v>0</v>
      </c>
      <c r="BL134" s="89" t="s">
        <v>123</v>
      </c>
      <c r="BM134" s="254" t="s">
        <v>1065</v>
      </c>
    </row>
    <row r="135" spans="1:65" s="260" customFormat="1" x14ac:dyDescent="0.2">
      <c r="B135" s="261"/>
      <c r="D135" s="262" t="s">
        <v>125</v>
      </c>
      <c r="E135" s="263" t="s">
        <v>1</v>
      </c>
      <c r="F135" s="264" t="s">
        <v>1066</v>
      </c>
      <c r="H135" s="265">
        <v>527.76199999999994</v>
      </c>
      <c r="I135" s="179"/>
      <c r="L135" s="261"/>
      <c r="M135" s="266"/>
      <c r="N135" s="267"/>
      <c r="O135" s="267"/>
      <c r="P135" s="267"/>
      <c r="Q135" s="267"/>
      <c r="R135" s="267"/>
      <c r="S135" s="267"/>
      <c r="T135" s="268"/>
      <c r="AT135" s="263" t="s">
        <v>125</v>
      </c>
      <c r="AU135" s="263" t="s">
        <v>85</v>
      </c>
      <c r="AV135" s="260" t="s">
        <v>18</v>
      </c>
      <c r="AW135" s="260" t="s">
        <v>35</v>
      </c>
      <c r="AX135" s="260" t="s">
        <v>85</v>
      </c>
      <c r="AY135" s="263" t="s">
        <v>118</v>
      </c>
    </row>
    <row r="136" spans="1:65" s="112" customFormat="1" ht="37.9" customHeight="1" x14ac:dyDescent="0.2">
      <c r="A136" s="190"/>
      <c r="B136" s="108"/>
      <c r="C136" s="244" t="s">
        <v>159</v>
      </c>
      <c r="D136" s="244" t="s">
        <v>120</v>
      </c>
      <c r="E136" s="245" t="s">
        <v>268</v>
      </c>
      <c r="F136" s="246" t="s">
        <v>1067</v>
      </c>
      <c r="G136" s="247" t="s">
        <v>129</v>
      </c>
      <c r="H136" s="248">
        <v>85.555999999999997</v>
      </c>
      <c r="I136" s="85"/>
      <c r="J136" s="249">
        <f>ROUND(I136*H136,2)</f>
        <v>0</v>
      </c>
      <c r="K136" s="246" t="s">
        <v>122</v>
      </c>
      <c r="L136" s="108"/>
      <c r="M136" s="250" t="s">
        <v>1</v>
      </c>
      <c r="N136" s="251" t="s">
        <v>45</v>
      </c>
      <c r="O136" s="252">
        <v>0.435</v>
      </c>
      <c r="P136" s="252">
        <f>O136*H136</f>
        <v>37.216859999999997</v>
      </c>
      <c r="Q136" s="252">
        <v>0</v>
      </c>
      <c r="R136" s="252">
        <f>Q136*H136</f>
        <v>0</v>
      </c>
      <c r="S136" s="252">
        <v>0</v>
      </c>
      <c r="T136" s="253">
        <f>S136*H136</f>
        <v>0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  <c r="AR136" s="254" t="s">
        <v>123</v>
      </c>
      <c r="AT136" s="254" t="s">
        <v>120</v>
      </c>
      <c r="AU136" s="254" t="s">
        <v>85</v>
      </c>
      <c r="AY136" s="89" t="s">
        <v>118</v>
      </c>
      <c r="BE136" s="255">
        <f>IF(N136="základní",J136,0)</f>
        <v>0</v>
      </c>
      <c r="BF136" s="255">
        <f>IF(N136="snížená",J136,0)</f>
        <v>0</v>
      </c>
      <c r="BG136" s="255">
        <f>IF(N136="zákl. přenesená",J136,0)</f>
        <v>0</v>
      </c>
      <c r="BH136" s="255">
        <f>IF(N136="sníž. přenesená",J136,0)</f>
        <v>0</v>
      </c>
      <c r="BI136" s="255">
        <f>IF(N136="nulová",J136,0)</f>
        <v>0</v>
      </c>
      <c r="BJ136" s="89" t="s">
        <v>85</v>
      </c>
      <c r="BK136" s="255">
        <f>ROUND(I136*H136,2)</f>
        <v>0</v>
      </c>
      <c r="BL136" s="89" t="s">
        <v>123</v>
      </c>
      <c r="BM136" s="254" t="s">
        <v>1068</v>
      </c>
    </row>
    <row r="137" spans="1:65" s="112" customFormat="1" x14ac:dyDescent="0.2">
      <c r="A137" s="190"/>
      <c r="B137" s="108"/>
      <c r="C137" s="190"/>
      <c r="D137" s="256" t="s">
        <v>124</v>
      </c>
      <c r="E137" s="190"/>
      <c r="F137" s="257" t="s">
        <v>1069</v>
      </c>
      <c r="G137" s="190"/>
      <c r="H137" s="190"/>
      <c r="I137" s="176"/>
      <c r="J137" s="190"/>
      <c r="K137" s="190"/>
      <c r="L137" s="108"/>
      <c r="M137" s="258"/>
      <c r="N137" s="259"/>
      <c r="O137" s="138"/>
      <c r="P137" s="138"/>
      <c r="Q137" s="138"/>
      <c r="R137" s="138"/>
      <c r="S137" s="138"/>
      <c r="T137" s="139"/>
      <c r="U137" s="190"/>
      <c r="V137" s="190"/>
      <c r="W137" s="190"/>
      <c r="X137" s="190"/>
      <c r="Y137" s="190"/>
      <c r="Z137" s="190"/>
      <c r="AA137" s="190"/>
      <c r="AB137" s="190"/>
      <c r="AC137" s="190"/>
      <c r="AD137" s="190"/>
      <c r="AE137" s="190"/>
      <c r="AT137" s="89" t="s">
        <v>124</v>
      </c>
      <c r="AU137" s="89" t="s">
        <v>85</v>
      </c>
    </row>
    <row r="138" spans="1:65" s="260" customFormat="1" x14ac:dyDescent="0.2">
      <c r="B138" s="261"/>
      <c r="D138" s="262" t="s">
        <v>125</v>
      </c>
      <c r="E138" s="263" t="s">
        <v>1</v>
      </c>
      <c r="F138" s="264" t="s">
        <v>1070</v>
      </c>
      <c r="H138" s="265">
        <v>85.555999999999997</v>
      </c>
      <c r="I138" s="179"/>
      <c r="L138" s="261"/>
      <c r="M138" s="266"/>
      <c r="N138" s="267"/>
      <c r="O138" s="267"/>
      <c r="P138" s="267"/>
      <c r="Q138" s="267"/>
      <c r="R138" s="267"/>
      <c r="S138" s="267"/>
      <c r="T138" s="268"/>
      <c r="AT138" s="263" t="s">
        <v>125</v>
      </c>
      <c r="AU138" s="263" t="s">
        <v>85</v>
      </c>
      <c r="AV138" s="260" t="s">
        <v>18</v>
      </c>
      <c r="AW138" s="260" t="s">
        <v>35</v>
      </c>
      <c r="AX138" s="260" t="s">
        <v>85</v>
      </c>
      <c r="AY138" s="263" t="s">
        <v>118</v>
      </c>
    </row>
    <row r="139" spans="1:65" s="112" customFormat="1" ht="16.5" customHeight="1" x14ac:dyDescent="0.2">
      <c r="A139" s="190"/>
      <c r="B139" s="108"/>
      <c r="C139" s="278" t="s">
        <v>160</v>
      </c>
      <c r="D139" s="278" t="s">
        <v>157</v>
      </c>
      <c r="E139" s="279" t="s">
        <v>272</v>
      </c>
      <c r="F139" s="280" t="s">
        <v>273</v>
      </c>
      <c r="G139" s="281" t="s">
        <v>148</v>
      </c>
      <c r="H139" s="282">
        <v>171.11199999999999</v>
      </c>
      <c r="I139" s="86"/>
      <c r="J139" s="283">
        <f>ROUND(I139*H139,2)</f>
        <v>0</v>
      </c>
      <c r="K139" s="280" t="s">
        <v>122</v>
      </c>
      <c r="L139" s="284"/>
      <c r="M139" s="285" t="s">
        <v>1</v>
      </c>
      <c r="N139" s="286" t="s">
        <v>45</v>
      </c>
      <c r="O139" s="252">
        <v>0</v>
      </c>
      <c r="P139" s="252">
        <f>O139*H139</f>
        <v>0</v>
      </c>
      <c r="Q139" s="252">
        <v>1</v>
      </c>
      <c r="R139" s="252">
        <f>Q139*H139</f>
        <v>171.11199999999999</v>
      </c>
      <c r="S139" s="252">
        <v>0</v>
      </c>
      <c r="T139" s="253">
        <f>S139*H139</f>
        <v>0</v>
      </c>
      <c r="U139" s="190"/>
      <c r="V139" s="190"/>
      <c r="W139" s="190"/>
      <c r="X139" s="190"/>
      <c r="Y139" s="190"/>
      <c r="Z139" s="190"/>
      <c r="AA139" s="190"/>
      <c r="AB139" s="190"/>
      <c r="AC139" s="190"/>
      <c r="AD139" s="190"/>
      <c r="AE139" s="190"/>
      <c r="AR139" s="254" t="s">
        <v>141</v>
      </c>
      <c r="AT139" s="254" t="s">
        <v>157</v>
      </c>
      <c r="AU139" s="254" t="s">
        <v>85</v>
      </c>
      <c r="AY139" s="89" t="s">
        <v>118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89" t="s">
        <v>85</v>
      </c>
      <c r="BK139" s="255">
        <f>ROUND(I139*H139,2)</f>
        <v>0</v>
      </c>
      <c r="BL139" s="89" t="s">
        <v>123</v>
      </c>
      <c r="BM139" s="254" t="s">
        <v>1071</v>
      </c>
    </row>
    <row r="140" spans="1:65" s="260" customFormat="1" x14ac:dyDescent="0.2">
      <c r="B140" s="261"/>
      <c r="D140" s="262" t="s">
        <v>125</v>
      </c>
      <c r="E140" s="263" t="s">
        <v>1</v>
      </c>
      <c r="F140" s="264" t="s">
        <v>1072</v>
      </c>
      <c r="H140" s="265">
        <v>171.11199999999999</v>
      </c>
      <c r="I140" s="179"/>
      <c r="L140" s="261"/>
      <c r="M140" s="266"/>
      <c r="N140" s="267"/>
      <c r="O140" s="267"/>
      <c r="P140" s="267"/>
      <c r="Q140" s="267"/>
      <c r="R140" s="267"/>
      <c r="S140" s="267"/>
      <c r="T140" s="268"/>
      <c r="AT140" s="263" t="s">
        <v>125</v>
      </c>
      <c r="AU140" s="263" t="s">
        <v>85</v>
      </c>
      <c r="AV140" s="260" t="s">
        <v>18</v>
      </c>
      <c r="AW140" s="260" t="s">
        <v>35</v>
      </c>
      <c r="AX140" s="260" t="s">
        <v>85</v>
      </c>
      <c r="AY140" s="263" t="s">
        <v>118</v>
      </c>
    </row>
    <row r="141" spans="1:65" s="233" customFormat="1" ht="25.9" customHeight="1" x14ac:dyDescent="0.2">
      <c r="B141" s="234"/>
      <c r="D141" s="235" t="s">
        <v>79</v>
      </c>
      <c r="E141" s="236" t="s">
        <v>116</v>
      </c>
      <c r="F141" s="236" t="s">
        <v>117</v>
      </c>
      <c r="I141" s="178"/>
      <c r="J141" s="237">
        <f>BK141</f>
        <v>0</v>
      </c>
      <c r="L141" s="234"/>
      <c r="M141" s="238"/>
      <c r="N141" s="239"/>
      <c r="O141" s="239"/>
      <c r="P141" s="240">
        <f>P142+P152+P159+P250+P254+P270</f>
        <v>2456.0212940000001</v>
      </c>
      <c r="Q141" s="239"/>
      <c r="R141" s="240">
        <f>R142+R152+R159+R250+R254+R270</f>
        <v>176.02956287999999</v>
      </c>
      <c r="S141" s="239"/>
      <c r="T141" s="241">
        <f>T142+T152+T159+T250+T254+T270</f>
        <v>9.7812999999999981</v>
      </c>
      <c r="AR141" s="235" t="s">
        <v>85</v>
      </c>
      <c r="AT141" s="242" t="s">
        <v>79</v>
      </c>
      <c r="AU141" s="242" t="s">
        <v>80</v>
      </c>
      <c r="AY141" s="235" t="s">
        <v>118</v>
      </c>
      <c r="BK141" s="243">
        <f>BK142+BK152+BK159+BK250+BK254+BK270</f>
        <v>0</v>
      </c>
    </row>
    <row r="142" spans="1:65" s="233" customFormat="1" ht="22.9" customHeight="1" x14ac:dyDescent="0.2">
      <c r="B142" s="234"/>
      <c r="D142" s="235" t="s">
        <v>79</v>
      </c>
      <c r="E142" s="287" t="s">
        <v>123</v>
      </c>
      <c r="F142" s="287" t="s">
        <v>286</v>
      </c>
      <c r="I142" s="178"/>
      <c r="J142" s="288">
        <f>BK142</f>
        <v>0</v>
      </c>
      <c r="L142" s="234"/>
      <c r="M142" s="238"/>
      <c r="N142" s="239"/>
      <c r="O142" s="239"/>
      <c r="P142" s="240">
        <f>SUM(P143:P151)</f>
        <v>48.343740000000004</v>
      </c>
      <c r="Q142" s="239"/>
      <c r="R142" s="240">
        <f>SUM(R143:R151)</f>
        <v>46.217192920000009</v>
      </c>
      <c r="S142" s="239"/>
      <c r="T142" s="241">
        <f>SUM(T143:T151)</f>
        <v>0</v>
      </c>
      <c r="AR142" s="235" t="s">
        <v>85</v>
      </c>
      <c r="AT142" s="242" t="s">
        <v>79</v>
      </c>
      <c r="AU142" s="242" t="s">
        <v>85</v>
      </c>
      <c r="AY142" s="235" t="s">
        <v>118</v>
      </c>
      <c r="BK142" s="243">
        <f>SUM(BK143:BK151)</f>
        <v>0</v>
      </c>
    </row>
    <row r="143" spans="1:65" s="112" customFormat="1" ht="21.75" customHeight="1" x14ac:dyDescent="0.2">
      <c r="A143" s="190"/>
      <c r="B143" s="108"/>
      <c r="C143" s="244" t="s">
        <v>161</v>
      </c>
      <c r="D143" s="244" t="s">
        <v>120</v>
      </c>
      <c r="E143" s="245" t="s">
        <v>287</v>
      </c>
      <c r="F143" s="246" t="s">
        <v>288</v>
      </c>
      <c r="G143" s="247" t="s">
        <v>129</v>
      </c>
      <c r="H143" s="248">
        <v>23.756</v>
      </c>
      <c r="I143" s="85"/>
      <c r="J143" s="249">
        <f>ROUND(I143*H143,2)</f>
        <v>0</v>
      </c>
      <c r="K143" s="246" t="s">
        <v>122</v>
      </c>
      <c r="L143" s="108"/>
      <c r="M143" s="250" t="s">
        <v>1</v>
      </c>
      <c r="N143" s="251" t="s">
        <v>45</v>
      </c>
      <c r="O143" s="252">
        <v>1.6950000000000001</v>
      </c>
      <c r="P143" s="252">
        <f>O143*H143</f>
        <v>40.266420000000004</v>
      </c>
      <c r="Q143" s="252">
        <v>1.8907700000000001</v>
      </c>
      <c r="R143" s="252">
        <f>Q143*H143</f>
        <v>44.917132120000005</v>
      </c>
      <c r="S143" s="252">
        <v>0</v>
      </c>
      <c r="T143" s="253">
        <f>S143*H143</f>
        <v>0</v>
      </c>
      <c r="U143" s="190"/>
      <c r="V143" s="190"/>
      <c r="W143" s="190"/>
      <c r="X143" s="190"/>
      <c r="Y143" s="190"/>
      <c r="Z143" s="190"/>
      <c r="AA143" s="190"/>
      <c r="AB143" s="190"/>
      <c r="AC143" s="190"/>
      <c r="AD143" s="190"/>
      <c r="AE143" s="190"/>
      <c r="AR143" s="254" t="s">
        <v>123</v>
      </c>
      <c r="AT143" s="254" t="s">
        <v>120</v>
      </c>
      <c r="AU143" s="254" t="s">
        <v>18</v>
      </c>
      <c r="AY143" s="89" t="s">
        <v>118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89" t="s">
        <v>85</v>
      </c>
      <c r="BK143" s="255">
        <f>ROUND(I143*H143,2)</f>
        <v>0</v>
      </c>
      <c r="BL143" s="89" t="s">
        <v>123</v>
      </c>
      <c r="BM143" s="254" t="s">
        <v>1073</v>
      </c>
    </row>
    <row r="144" spans="1:65" s="112" customFormat="1" x14ac:dyDescent="0.2">
      <c r="A144" s="190"/>
      <c r="B144" s="108"/>
      <c r="C144" s="190"/>
      <c r="D144" s="256" t="s">
        <v>124</v>
      </c>
      <c r="E144" s="190"/>
      <c r="F144" s="257" t="s">
        <v>1074</v>
      </c>
      <c r="G144" s="190"/>
      <c r="H144" s="190"/>
      <c r="I144" s="176"/>
      <c r="J144" s="190"/>
      <c r="K144" s="190"/>
      <c r="L144" s="108"/>
      <c r="M144" s="258"/>
      <c r="N144" s="259"/>
      <c r="O144" s="138"/>
      <c r="P144" s="138"/>
      <c r="Q144" s="138"/>
      <c r="R144" s="138"/>
      <c r="S144" s="138"/>
      <c r="T144" s="139"/>
      <c r="U144" s="190"/>
      <c r="V144" s="190"/>
      <c r="W144" s="190"/>
      <c r="X144" s="190"/>
      <c r="Y144" s="190"/>
      <c r="Z144" s="190"/>
      <c r="AA144" s="190"/>
      <c r="AB144" s="190"/>
      <c r="AC144" s="190"/>
      <c r="AD144" s="190"/>
      <c r="AE144" s="190"/>
      <c r="AT144" s="89" t="s">
        <v>124</v>
      </c>
      <c r="AU144" s="89" t="s">
        <v>18</v>
      </c>
    </row>
    <row r="145" spans="1:65" s="260" customFormat="1" x14ac:dyDescent="0.2">
      <c r="B145" s="261"/>
      <c r="D145" s="262" t="s">
        <v>125</v>
      </c>
      <c r="E145" s="263" t="s">
        <v>1</v>
      </c>
      <c r="F145" s="264" t="s">
        <v>1075</v>
      </c>
      <c r="H145" s="265">
        <v>23.756</v>
      </c>
      <c r="I145" s="179"/>
      <c r="L145" s="261"/>
      <c r="M145" s="266"/>
      <c r="N145" s="267"/>
      <c r="O145" s="267"/>
      <c r="P145" s="267"/>
      <c r="Q145" s="267"/>
      <c r="R145" s="267"/>
      <c r="S145" s="267"/>
      <c r="T145" s="268"/>
      <c r="AT145" s="263" t="s">
        <v>125</v>
      </c>
      <c r="AU145" s="263" t="s">
        <v>18</v>
      </c>
      <c r="AV145" s="260" t="s">
        <v>18</v>
      </c>
      <c r="AW145" s="260" t="s">
        <v>35</v>
      </c>
      <c r="AX145" s="260" t="s">
        <v>85</v>
      </c>
      <c r="AY145" s="263" t="s">
        <v>118</v>
      </c>
    </row>
    <row r="146" spans="1:65" s="112" customFormat="1" ht="24.2" customHeight="1" x14ac:dyDescent="0.2">
      <c r="A146" s="190"/>
      <c r="B146" s="108"/>
      <c r="C146" s="244" t="s">
        <v>163</v>
      </c>
      <c r="D146" s="244" t="s">
        <v>120</v>
      </c>
      <c r="E146" s="245" t="s">
        <v>291</v>
      </c>
      <c r="F146" s="246" t="s">
        <v>1076</v>
      </c>
      <c r="G146" s="247" t="s">
        <v>129</v>
      </c>
      <c r="H146" s="248">
        <v>0.54</v>
      </c>
      <c r="I146" s="85"/>
      <c r="J146" s="249">
        <f>ROUND(I146*H146,2)</f>
        <v>0</v>
      </c>
      <c r="K146" s="246" t="s">
        <v>122</v>
      </c>
      <c r="L146" s="108"/>
      <c r="M146" s="250" t="s">
        <v>1</v>
      </c>
      <c r="N146" s="251" t="s">
        <v>45</v>
      </c>
      <c r="O146" s="252">
        <v>1.208</v>
      </c>
      <c r="P146" s="252">
        <f>O146*H146</f>
        <v>0.65232000000000001</v>
      </c>
      <c r="Q146" s="252">
        <v>2.3010199999999998</v>
      </c>
      <c r="R146" s="252">
        <f>Q146*H146</f>
        <v>1.2425508000000001</v>
      </c>
      <c r="S146" s="252">
        <v>0</v>
      </c>
      <c r="T146" s="253">
        <f>S146*H146</f>
        <v>0</v>
      </c>
      <c r="U146" s="190"/>
      <c r="V146" s="190"/>
      <c r="W146" s="190"/>
      <c r="X146" s="190"/>
      <c r="Y146" s="190"/>
      <c r="Z146" s="190"/>
      <c r="AA146" s="190"/>
      <c r="AB146" s="190"/>
      <c r="AC146" s="190"/>
      <c r="AD146" s="190"/>
      <c r="AE146" s="190"/>
      <c r="AR146" s="254" t="s">
        <v>123</v>
      </c>
      <c r="AT146" s="254" t="s">
        <v>120</v>
      </c>
      <c r="AU146" s="254" t="s">
        <v>18</v>
      </c>
      <c r="AY146" s="89" t="s">
        <v>118</v>
      </c>
      <c r="BE146" s="255">
        <f>IF(N146="základní",J146,0)</f>
        <v>0</v>
      </c>
      <c r="BF146" s="255">
        <f>IF(N146="snížená",J146,0)</f>
        <v>0</v>
      </c>
      <c r="BG146" s="255">
        <f>IF(N146="zákl. přenesená",J146,0)</f>
        <v>0</v>
      </c>
      <c r="BH146" s="255">
        <f>IF(N146="sníž. přenesená",J146,0)</f>
        <v>0</v>
      </c>
      <c r="BI146" s="255">
        <f>IF(N146="nulová",J146,0)</f>
        <v>0</v>
      </c>
      <c r="BJ146" s="89" t="s">
        <v>85</v>
      </c>
      <c r="BK146" s="255">
        <f>ROUND(I146*H146,2)</f>
        <v>0</v>
      </c>
      <c r="BL146" s="89" t="s">
        <v>123</v>
      </c>
      <c r="BM146" s="254" t="s">
        <v>1077</v>
      </c>
    </row>
    <row r="147" spans="1:65" s="112" customFormat="1" x14ac:dyDescent="0.2">
      <c r="A147" s="190"/>
      <c r="B147" s="108"/>
      <c r="C147" s="190"/>
      <c r="D147" s="256" t="s">
        <v>124</v>
      </c>
      <c r="E147" s="190"/>
      <c r="F147" s="257" t="s">
        <v>1078</v>
      </c>
      <c r="G147" s="190"/>
      <c r="H147" s="190"/>
      <c r="I147" s="176"/>
      <c r="J147" s="190"/>
      <c r="K147" s="190"/>
      <c r="L147" s="108"/>
      <c r="M147" s="258"/>
      <c r="N147" s="259"/>
      <c r="O147" s="138"/>
      <c r="P147" s="138"/>
      <c r="Q147" s="138"/>
      <c r="R147" s="138"/>
      <c r="S147" s="138"/>
      <c r="T147" s="139"/>
      <c r="U147" s="190"/>
      <c r="V147" s="190"/>
      <c r="W147" s="190"/>
      <c r="X147" s="190"/>
      <c r="Y147" s="190"/>
      <c r="Z147" s="190"/>
      <c r="AA147" s="190"/>
      <c r="AB147" s="190"/>
      <c r="AC147" s="190"/>
      <c r="AD147" s="190"/>
      <c r="AE147" s="190"/>
      <c r="AT147" s="89" t="s">
        <v>124</v>
      </c>
      <c r="AU147" s="89" t="s">
        <v>18</v>
      </c>
    </row>
    <row r="148" spans="1:65" s="260" customFormat="1" x14ac:dyDescent="0.2">
      <c r="B148" s="261"/>
      <c r="D148" s="262" t="s">
        <v>125</v>
      </c>
      <c r="E148" s="263" t="s">
        <v>1</v>
      </c>
      <c r="F148" s="264" t="s">
        <v>1079</v>
      </c>
      <c r="H148" s="265">
        <v>0.54</v>
      </c>
      <c r="I148" s="179"/>
      <c r="L148" s="261"/>
      <c r="M148" s="266"/>
      <c r="N148" s="267"/>
      <c r="O148" s="267"/>
      <c r="P148" s="267"/>
      <c r="Q148" s="267"/>
      <c r="R148" s="267"/>
      <c r="S148" s="267"/>
      <c r="T148" s="268"/>
      <c r="AT148" s="263" t="s">
        <v>125</v>
      </c>
      <c r="AU148" s="263" t="s">
        <v>18</v>
      </c>
      <c r="AV148" s="260" t="s">
        <v>18</v>
      </c>
      <c r="AW148" s="260" t="s">
        <v>35</v>
      </c>
      <c r="AX148" s="260" t="s">
        <v>85</v>
      </c>
      <c r="AY148" s="263" t="s">
        <v>118</v>
      </c>
    </row>
    <row r="149" spans="1:65" s="112" customFormat="1" ht="16.5" customHeight="1" x14ac:dyDescent="0.2">
      <c r="A149" s="190"/>
      <c r="B149" s="108"/>
      <c r="C149" s="244" t="s">
        <v>164</v>
      </c>
      <c r="D149" s="244" t="s">
        <v>120</v>
      </c>
      <c r="E149" s="245" t="s">
        <v>295</v>
      </c>
      <c r="F149" s="246" t="s">
        <v>296</v>
      </c>
      <c r="G149" s="247" t="s">
        <v>121</v>
      </c>
      <c r="H149" s="248">
        <v>9</v>
      </c>
      <c r="I149" s="85"/>
      <c r="J149" s="249">
        <f>ROUND(I149*H149,2)</f>
        <v>0</v>
      </c>
      <c r="K149" s="246" t="s">
        <v>122</v>
      </c>
      <c r="L149" s="108"/>
      <c r="M149" s="250" t="s">
        <v>1</v>
      </c>
      <c r="N149" s="251" t="s">
        <v>45</v>
      </c>
      <c r="O149" s="252">
        <v>0.82499999999999996</v>
      </c>
      <c r="P149" s="252">
        <f>O149*H149</f>
        <v>7.4249999999999998</v>
      </c>
      <c r="Q149" s="252">
        <v>6.3899999999999998E-3</v>
      </c>
      <c r="R149" s="252">
        <f>Q149*H149</f>
        <v>5.7509999999999999E-2</v>
      </c>
      <c r="S149" s="252">
        <v>0</v>
      </c>
      <c r="T149" s="253">
        <f>S149*H149</f>
        <v>0</v>
      </c>
      <c r="U149" s="190"/>
      <c r="V149" s="190"/>
      <c r="W149" s="190"/>
      <c r="X149" s="190"/>
      <c r="Y149" s="190"/>
      <c r="Z149" s="190"/>
      <c r="AA149" s="190"/>
      <c r="AB149" s="190"/>
      <c r="AC149" s="190"/>
      <c r="AD149" s="190"/>
      <c r="AE149" s="190"/>
      <c r="AR149" s="254" t="s">
        <v>123</v>
      </c>
      <c r="AT149" s="254" t="s">
        <v>120</v>
      </c>
      <c r="AU149" s="254" t="s">
        <v>18</v>
      </c>
      <c r="AY149" s="89" t="s">
        <v>118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89" t="s">
        <v>85</v>
      </c>
      <c r="BK149" s="255">
        <f>ROUND(I149*H149,2)</f>
        <v>0</v>
      </c>
      <c r="BL149" s="89" t="s">
        <v>123</v>
      </c>
      <c r="BM149" s="254" t="s">
        <v>1080</v>
      </c>
    </row>
    <row r="150" spans="1:65" s="112" customFormat="1" x14ac:dyDescent="0.2">
      <c r="A150" s="190"/>
      <c r="B150" s="108"/>
      <c r="C150" s="190"/>
      <c r="D150" s="256" t="s">
        <v>124</v>
      </c>
      <c r="E150" s="190"/>
      <c r="F150" s="257" t="s">
        <v>1081</v>
      </c>
      <c r="G150" s="190"/>
      <c r="H150" s="190"/>
      <c r="I150" s="176"/>
      <c r="J150" s="190"/>
      <c r="K150" s="190"/>
      <c r="L150" s="108"/>
      <c r="M150" s="258"/>
      <c r="N150" s="259"/>
      <c r="O150" s="138"/>
      <c r="P150" s="138"/>
      <c r="Q150" s="138"/>
      <c r="R150" s="138"/>
      <c r="S150" s="138"/>
      <c r="T150" s="139"/>
      <c r="U150" s="190"/>
      <c r="V150" s="190"/>
      <c r="W150" s="190"/>
      <c r="X150" s="190"/>
      <c r="Y150" s="190"/>
      <c r="Z150" s="190"/>
      <c r="AA150" s="190"/>
      <c r="AB150" s="190"/>
      <c r="AC150" s="190"/>
      <c r="AD150" s="190"/>
      <c r="AE150" s="190"/>
      <c r="AT150" s="89" t="s">
        <v>124</v>
      </c>
      <c r="AU150" s="89" t="s">
        <v>18</v>
      </c>
    </row>
    <row r="151" spans="1:65" s="260" customFormat="1" x14ac:dyDescent="0.2">
      <c r="B151" s="261"/>
      <c r="D151" s="262" t="s">
        <v>125</v>
      </c>
      <c r="E151" s="263" t="s">
        <v>1</v>
      </c>
      <c r="F151" s="264" t="s">
        <v>1082</v>
      </c>
      <c r="H151" s="265">
        <v>9</v>
      </c>
      <c r="I151" s="179"/>
      <c r="L151" s="261"/>
      <c r="M151" s="266"/>
      <c r="N151" s="267"/>
      <c r="O151" s="267"/>
      <c r="P151" s="267"/>
      <c r="Q151" s="267"/>
      <c r="R151" s="267"/>
      <c r="S151" s="267"/>
      <c r="T151" s="268"/>
      <c r="AT151" s="263" t="s">
        <v>125</v>
      </c>
      <c r="AU151" s="263" t="s">
        <v>18</v>
      </c>
      <c r="AV151" s="260" t="s">
        <v>18</v>
      </c>
      <c r="AW151" s="260" t="s">
        <v>35</v>
      </c>
      <c r="AX151" s="260" t="s">
        <v>85</v>
      </c>
      <c r="AY151" s="263" t="s">
        <v>118</v>
      </c>
    </row>
    <row r="152" spans="1:65" s="233" customFormat="1" ht="22.9" customHeight="1" x14ac:dyDescent="0.2">
      <c r="B152" s="234"/>
      <c r="D152" s="235" t="s">
        <v>79</v>
      </c>
      <c r="E152" s="287" t="s">
        <v>128</v>
      </c>
      <c r="F152" s="287" t="s">
        <v>1083</v>
      </c>
      <c r="I152" s="178"/>
      <c r="J152" s="288">
        <f>BK152</f>
        <v>0</v>
      </c>
      <c r="L152" s="234"/>
      <c r="M152" s="238"/>
      <c r="N152" s="239"/>
      <c r="O152" s="239"/>
      <c r="P152" s="240">
        <f>SUM(P153:P158)</f>
        <v>13.254999999999999</v>
      </c>
      <c r="Q152" s="239"/>
      <c r="R152" s="240">
        <f>SUM(R153:R158)</f>
        <v>107.48599999999999</v>
      </c>
      <c r="S152" s="239"/>
      <c r="T152" s="241">
        <f>SUM(T153:T158)</f>
        <v>0</v>
      </c>
      <c r="AR152" s="235" t="s">
        <v>85</v>
      </c>
      <c r="AT152" s="242" t="s">
        <v>79</v>
      </c>
      <c r="AU152" s="242" t="s">
        <v>85</v>
      </c>
      <c r="AY152" s="235" t="s">
        <v>118</v>
      </c>
      <c r="BK152" s="243">
        <f>SUM(BK153:BK158)</f>
        <v>0</v>
      </c>
    </row>
    <row r="153" spans="1:65" s="112" customFormat="1" ht="24.2" customHeight="1" x14ac:dyDescent="0.2">
      <c r="A153" s="190"/>
      <c r="B153" s="108"/>
      <c r="C153" s="244" t="s">
        <v>7</v>
      </c>
      <c r="D153" s="244" t="s">
        <v>120</v>
      </c>
      <c r="E153" s="245" t="s">
        <v>1084</v>
      </c>
      <c r="F153" s="246" t="s">
        <v>1085</v>
      </c>
      <c r="G153" s="247" t="s">
        <v>121</v>
      </c>
      <c r="H153" s="248">
        <v>241</v>
      </c>
      <c r="I153" s="85"/>
      <c r="J153" s="249">
        <f>ROUND(I153*H153,2)</f>
        <v>0</v>
      </c>
      <c r="K153" s="246" t="s">
        <v>122</v>
      </c>
      <c r="L153" s="108"/>
      <c r="M153" s="250" t="s">
        <v>1</v>
      </c>
      <c r="N153" s="251" t="s">
        <v>45</v>
      </c>
      <c r="O153" s="252">
        <v>3.1E-2</v>
      </c>
      <c r="P153" s="252">
        <f>O153*H153</f>
        <v>7.4710000000000001</v>
      </c>
      <c r="Q153" s="252">
        <v>0.23</v>
      </c>
      <c r="R153" s="252">
        <f>Q153*H153</f>
        <v>55.43</v>
      </c>
      <c r="S153" s="252">
        <v>0</v>
      </c>
      <c r="T153" s="253">
        <f>S153*H153</f>
        <v>0</v>
      </c>
      <c r="U153" s="190"/>
      <c r="V153" s="190"/>
      <c r="W153" s="190"/>
      <c r="X153" s="190"/>
      <c r="Y153" s="190"/>
      <c r="Z153" s="190"/>
      <c r="AA153" s="190"/>
      <c r="AB153" s="190"/>
      <c r="AC153" s="190"/>
      <c r="AD153" s="190"/>
      <c r="AE153" s="190"/>
      <c r="AR153" s="254" t="s">
        <v>123</v>
      </c>
      <c r="AT153" s="254" t="s">
        <v>120</v>
      </c>
      <c r="AU153" s="254" t="s">
        <v>18</v>
      </c>
      <c r="AY153" s="89" t="s">
        <v>118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89" t="s">
        <v>85</v>
      </c>
      <c r="BK153" s="255">
        <f>ROUND(I153*H153,2)</f>
        <v>0</v>
      </c>
      <c r="BL153" s="89" t="s">
        <v>123</v>
      </c>
      <c r="BM153" s="254" t="s">
        <v>1086</v>
      </c>
    </row>
    <row r="154" spans="1:65" s="112" customFormat="1" x14ac:dyDescent="0.2">
      <c r="A154" s="190"/>
      <c r="B154" s="108"/>
      <c r="C154" s="190"/>
      <c r="D154" s="256" t="s">
        <v>124</v>
      </c>
      <c r="E154" s="190"/>
      <c r="F154" s="257" t="s">
        <v>1087</v>
      </c>
      <c r="G154" s="190"/>
      <c r="H154" s="190"/>
      <c r="I154" s="176"/>
      <c r="J154" s="190"/>
      <c r="K154" s="190"/>
      <c r="L154" s="108"/>
      <c r="M154" s="258"/>
      <c r="N154" s="259"/>
      <c r="O154" s="138"/>
      <c r="P154" s="138"/>
      <c r="Q154" s="138"/>
      <c r="R154" s="138"/>
      <c r="S154" s="138"/>
      <c r="T154" s="139"/>
      <c r="U154" s="190"/>
      <c r="V154" s="190"/>
      <c r="W154" s="190"/>
      <c r="X154" s="190"/>
      <c r="Y154" s="190"/>
      <c r="Z154" s="190"/>
      <c r="AA154" s="190"/>
      <c r="AB154" s="190"/>
      <c r="AC154" s="190"/>
      <c r="AD154" s="190"/>
      <c r="AE154" s="190"/>
      <c r="AT154" s="89" t="s">
        <v>124</v>
      </c>
      <c r="AU154" s="89" t="s">
        <v>18</v>
      </c>
    </row>
    <row r="155" spans="1:65" s="112" customFormat="1" ht="19.5" x14ac:dyDescent="0.2">
      <c r="A155" s="190"/>
      <c r="B155" s="108"/>
      <c r="C155" s="190"/>
      <c r="D155" s="262" t="s">
        <v>139</v>
      </c>
      <c r="E155" s="190"/>
      <c r="F155" s="269" t="s">
        <v>1088</v>
      </c>
      <c r="G155" s="190"/>
      <c r="H155" s="190"/>
      <c r="I155" s="176"/>
      <c r="J155" s="190"/>
      <c r="K155" s="190"/>
      <c r="L155" s="108"/>
      <c r="M155" s="258"/>
      <c r="N155" s="259"/>
      <c r="O155" s="138"/>
      <c r="P155" s="138"/>
      <c r="Q155" s="138"/>
      <c r="R155" s="138"/>
      <c r="S155" s="138"/>
      <c r="T155" s="139"/>
      <c r="U155" s="190"/>
      <c r="V155" s="190"/>
      <c r="W155" s="190"/>
      <c r="X155" s="190"/>
      <c r="Y155" s="190"/>
      <c r="Z155" s="190"/>
      <c r="AA155" s="190"/>
      <c r="AB155" s="190"/>
      <c r="AC155" s="190"/>
      <c r="AD155" s="190"/>
      <c r="AE155" s="190"/>
      <c r="AT155" s="89" t="s">
        <v>139</v>
      </c>
      <c r="AU155" s="89" t="s">
        <v>18</v>
      </c>
    </row>
    <row r="156" spans="1:65" s="112" customFormat="1" ht="24.2" customHeight="1" x14ac:dyDescent="0.2">
      <c r="A156" s="190"/>
      <c r="B156" s="108"/>
      <c r="C156" s="244" t="s">
        <v>165</v>
      </c>
      <c r="D156" s="244" t="s">
        <v>120</v>
      </c>
      <c r="E156" s="245" t="s">
        <v>1089</v>
      </c>
      <c r="F156" s="246" t="s">
        <v>1090</v>
      </c>
      <c r="G156" s="247" t="s">
        <v>121</v>
      </c>
      <c r="H156" s="248">
        <v>241</v>
      </c>
      <c r="I156" s="85"/>
      <c r="J156" s="249">
        <f>ROUND(I156*H156,2)</f>
        <v>0</v>
      </c>
      <c r="K156" s="246" t="s">
        <v>122</v>
      </c>
      <c r="L156" s="108"/>
      <c r="M156" s="250" t="s">
        <v>1</v>
      </c>
      <c r="N156" s="251" t="s">
        <v>45</v>
      </c>
      <c r="O156" s="252">
        <v>2.4E-2</v>
      </c>
      <c r="P156" s="252">
        <f>O156*H156</f>
        <v>5.7839999999999998</v>
      </c>
      <c r="Q156" s="252">
        <v>0.216</v>
      </c>
      <c r="R156" s="252">
        <f>Q156*H156</f>
        <v>52.055999999999997</v>
      </c>
      <c r="S156" s="252">
        <v>0</v>
      </c>
      <c r="T156" s="253">
        <f>S156*H156</f>
        <v>0</v>
      </c>
      <c r="U156" s="190"/>
      <c r="V156" s="190"/>
      <c r="W156" s="190"/>
      <c r="X156" s="190"/>
      <c r="Y156" s="190"/>
      <c r="Z156" s="190"/>
      <c r="AA156" s="190"/>
      <c r="AB156" s="190"/>
      <c r="AC156" s="190"/>
      <c r="AD156" s="190"/>
      <c r="AE156" s="190"/>
      <c r="AR156" s="254" t="s">
        <v>123</v>
      </c>
      <c r="AT156" s="254" t="s">
        <v>120</v>
      </c>
      <c r="AU156" s="254" t="s">
        <v>18</v>
      </c>
      <c r="AY156" s="89" t="s">
        <v>118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89" t="s">
        <v>85</v>
      </c>
      <c r="BK156" s="255">
        <f>ROUND(I156*H156,2)</f>
        <v>0</v>
      </c>
      <c r="BL156" s="89" t="s">
        <v>123</v>
      </c>
      <c r="BM156" s="254" t="s">
        <v>1091</v>
      </c>
    </row>
    <row r="157" spans="1:65" s="112" customFormat="1" x14ac:dyDescent="0.2">
      <c r="A157" s="190"/>
      <c r="B157" s="108"/>
      <c r="C157" s="190"/>
      <c r="D157" s="256" t="s">
        <v>124</v>
      </c>
      <c r="E157" s="190"/>
      <c r="F157" s="257" t="s">
        <v>1092</v>
      </c>
      <c r="G157" s="190"/>
      <c r="H157" s="190"/>
      <c r="I157" s="176"/>
      <c r="J157" s="190"/>
      <c r="K157" s="190"/>
      <c r="L157" s="108"/>
      <c r="M157" s="258"/>
      <c r="N157" s="259"/>
      <c r="O157" s="138"/>
      <c r="P157" s="138"/>
      <c r="Q157" s="138"/>
      <c r="R157" s="138"/>
      <c r="S157" s="138"/>
      <c r="T157" s="139"/>
      <c r="U157" s="190"/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  <c r="AT157" s="89" t="s">
        <v>124</v>
      </c>
      <c r="AU157" s="89" t="s">
        <v>18</v>
      </c>
    </row>
    <row r="158" spans="1:65" s="260" customFormat="1" x14ac:dyDescent="0.2">
      <c r="B158" s="261"/>
      <c r="D158" s="262" t="s">
        <v>125</v>
      </c>
      <c r="E158" s="263" t="s">
        <v>1</v>
      </c>
      <c r="F158" s="264" t="s">
        <v>1093</v>
      </c>
      <c r="H158" s="265">
        <v>241</v>
      </c>
      <c r="I158" s="179"/>
      <c r="L158" s="261"/>
      <c r="M158" s="266"/>
      <c r="N158" s="267"/>
      <c r="O158" s="267"/>
      <c r="P158" s="267"/>
      <c r="Q158" s="267"/>
      <c r="R158" s="267"/>
      <c r="S158" s="267"/>
      <c r="T158" s="268"/>
      <c r="AT158" s="263" t="s">
        <v>125</v>
      </c>
      <c r="AU158" s="263" t="s">
        <v>18</v>
      </c>
      <c r="AV158" s="260" t="s">
        <v>18</v>
      </c>
      <c r="AW158" s="260" t="s">
        <v>35</v>
      </c>
      <c r="AX158" s="260" t="s">
        <v>85</v>
      </c>
      <c r="AY158" s="263" t="s">
        <v>118</v>
      </c>
    </row>
    <row r="159" spans="1:65" s="233" customFormat="1" ht="22.9" customHeight="1" x14ac:dyDescent="0.2">
      <c r="B159" s="234"/>
      <c r="D159" s="235" t="s">
        <v>79</v>
      </c>
      <c r="E159" s="287" t="s">
        <v>141</v>
      </c>
      <c r="F159" s="287" t="s">
        <v>299</v>
      </c>
      <c r="I159" s="178"/>
      <c r="J159" s="288">
        <f>BK159</f>
        <v>0</v>
      </c>
      <c r="L159" s="234"/>
      <c r="M159" s="238"/>
      <c r="N159" s="239"/>
      <c r="O159" s="239"/>
      <c r="P159" s="240">
        <f>SUM(P160:P249)</f>
        <v>823.94854999999995</v>
      </c>
      <c r="Q159" s="239"/>
      <c r="R159" s="240">
        <f>SUM(R160:R249)</f>
        <v>22.326369960000005</v>
      </c>
      <c r="S159" s="239"/>
      <c r="T159" s="241">
        <f>SUM(T160:T249)</f>
        <v>9.7812999999999981</v>
      </c>
      <c r="AR159" s="235" t="s">
        <v>85</v>
      </c>
      <c r="AT159" s="242" t="s">
        <v>79</v>
      </c>
      <c r="AU159" s="242" t="s">
        <v>85</v>
      </c>
      <c r="AY159" s="235" t="s">
        <v>118</v>
      </c>
      <c r="BK159" s="243">
        <f>SUM(BK160:BK249)</f>
        <v>0</v>
      </c>
    </row>
    <row r="160" spans="1:65" s="112" customFormat="1" ht="21.75" customHeight="1" x14ac:dyDescent="0.2">
      <c r="A160" s="190"/>
      <c r="B160" s="108"/>
      <c r="C160" s="244" t="s">
        <v>166</v>
      </c>
      <c r="D160" s="244" t="s">
        <v>120</v>
      </c>
      <c r="E160" s="245" t="s">
        <v>542</v>
      </c>
      <c r="F160" s="246" t="s">
        <v>1094</v>
      </c>
      <c r="G160" s="247" t="s">
        <v>127</v>
      </c>
      <c r="H160" s="248">
        <v>222</v>
      </c>
      <c r="I160" s="85"/>
      <c r="J160" s="249">
        <f>ROUND(I160*H160,2)</f>
        <v>0</v>
      </c>
      <c r="K160" s="246" t="s">
        <v>122</v>
      </c>
      <c r="L160" s="108"/>
      <c r="M160" s="250" t="s">
        <v>1</v>
      </c>
      <c r="N160" s="251" t="s">
        <v>45</v>
      </c>
      <c r="O160" s="252">
        <v>0.113</v>
      </c>
      <c r="P160" s="252">
        <f>O160*H160</f>
        <v>25.086000000000002</v>
      </c>
      <c r="Q160" s="252">
        <v>0</v>
      </c>
      <c r="R160" s="252">
        <f>Q160*H160</f>
        <v>0</v>
      </c>
      <c r="S160" s="252">
        <v>4.3999999999999997E-2</v>
      </c>
      <c r="T160" s="253">
        <f>S160*H160</f>
        <v>9.7679999999999989</v>
      </c>
      <c r="U160" s="190"/>
      <c r="V160" s="190"/>
      <c r="W160" s="190"/>
      <c r="X160" s="190"/>
      <c r="Y160" s="190"/>
      <c r="Z160" s="190"/>
      <c r="AA160" s="190"/>
      <c r="AB160" s="190"/>
      <c r="AC160" s="190"/>
      <c r="AD160" s="190"/>
      <c r="AE160" s="190"/>
      <c r="AR160" s="254" t="s">
        <v>123</v>
      </c>
      <c r="AT160" s="254" t="s">
        <v>120</v>
      </c>
      <c r="AU160" s="254" t="s">
        <v>18</v>
      </c>
      <c r="AY160" s="89" t="s">
        <v>118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89" t="s">
        <v>85</v>
      </c>
      <c r="BK160" s="255">
        <f>ROUND(I160*H160,2)</f>
        <v>0</v>
      </c>
      <c r="BL160" s="89" t="s">
        <v>123</v>
      </c>
      <c r="BM160" s="254" t="s">
        <v>1095</v>
      </c>
    </row>
    <row r="161" spans="1:65" s="112" customFormat="1" x14ac:dyDescent="0.2">
      <c r="A161" s="190"/>
      <c r="B161" s="108"/>
      <c r="C161" s="190"/>
      <c r="D161" s="256" t="s">
        <v>124</v>
      </c>
      <c r="E161" s="190"/>
      <c r="F161" s="257" t="s">
        <v>545</v>
      </c>
      <c r="G161" s="190"/>
      <c r="H161" s="190"/>
      <c r="I161" s="176"/>
      <c r="J161" s="190"/>
      <c r="K161" s="190"/>
      <c r="L161" s="108"/>
      <c r="M161" s="258"/>
      <c r="N161" s="259"/>
      <c r="O161" s="138"/>
      <c r="P161" s="138"/>
      <c r="Q161" s="138"/>
      <c r="R161" s="138"/>
      <c r="S161" s="138"/>
      <c r="T161" s="139"/>
      <c r="U161" s="190"/>
      <c r="V161" s="190"/>
      <c r="W161" s="190"/>
      <c r="X161" s="190"/>
      <c r="Y161" s="190"/>
      <c r="Z161" s="190"/>
      <c r="AA161" s="190"/>
      <c r="AB161" s="190"/>
      <c r="AC161" s="190"/>
      <c r="AD161" s="190"/>
      <c r="AE161" s="190"/>
      <c r="AT161" s="89" t="s">
        <v>124</v>
      </c>
      <c r="AU161" s="89" t="s">
        <v>18</v>
      </c>
    </row>
    <row r="162" spans="1:65" s="112" customFormat="1" ht="21.75" customHeight="1" x14ac:dyDescent="0.2">
      <c r="A162" s="190"/>
      <c r="B162" s="108"/>
      <c r="C162" s="244" t="s">
        <v>167</v>
      </c>
      <c r="D162" s="244" t="s">
        <v>120</v>
      </c>
      <c r="E162" s="245" t="s">
        <v>300</v>
      </c>
      <c r="F162" s="246" t="s">
        <v>301</v>
      </c>
      <c r="G162" s="247" t="s">
        <v>127</v>
      </c>
      <c r="H162" s="248">
        <v>14.6</v>
      </c>
      <c r="I162" s="85"/>
      <c r="J162" s="249">
        <f>ROUND(I162*H162,2)</f>
        <v>0</v>
      </c>
      <c r="K162" s="246" t="s">
        <v>122</v>
      </c>
      <c r="L162" s="108"/>
      <c r="M162" s="250" t="s">
        <v>1</v>
      </c>
      <c r="N162" s="251" t="s">
        <v>45</v>
      </c>
      <c r="O162" s="252">
        <v>0.44600000000000001</v>
      </c>
      <c r="P162" s="252">
        <f>O162*H162</f>
        <v>6.5115999999999996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190"/>
      <c r="V162" s="190"/>
      <c r="W162" s="190"/>
      <c r="X162" s="190"/>
      <c r="Y162" s="190"/>
      <c r="Z162" s="190"/>
      <c r="AA162" s="190"/>
      <c r="AB162" s="190"/>
      <c r="AC162" s="190"/>
      <c r="AD162" s="190"/>
      <c r="AE162" s="190"/>
      <c r="AR162" s="254" t="s">
        <v>123</v>
      </c>
      <c r="AT162" s="254" t="s">
        <v>120</v>
      </c>
      <c r="AU162" s="254" t="s">
        <v>18</v>
      </c>
      <c r="AY162" s="89" t="s">
        <v>118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89" t="s">
        <v>85</v>
      </c>
      <c r="BK162" s="255">
        <f>ROUND(I162*H162,2)</f>
        <v>0</v>
      </c>
      <c r="BL162" s="89" t="s">
        <v>123</v>
      </c>
      <c r="BM162" s="254" t="s">
        <v>1096</v>
      </c>
    </row>
    <row r="163" spans="1:65" s="112" customFormat="1" x14ac:dyDescent="0.2">
      <c r="A163" s="190"/>
      <c r="B163" s="108"/>
      <c r="C163" s="190"/>
      <c r="D163" s="256" t="s">
        <v>124</v>
      </c>
      <c r="E163" s="190"/>
      <c r="F163" s="257" t="s">
        <v>1097</v>
      </c>
      <c r="G163" s="190"/>
      <c r="H163" s="190"/>
      <c r="I163" s="176"/>
      <c r="J163" s="190"/>
      <c r="K163" s="190"/>
      <c r="L163" s="108"/>
      <c r="M163" s="258"/>
      <c r="N163" s="259"/>
      <c r="O163" s="138"/>
      <c r="P163" s="138"/>
      <c r="Q163" s="138"/>
      <c r="R163" s="138"/>
      <c r="S163" s="138"/>
      <c r="T163" s="139"/>
      <c r="U163" s="190"/>
      <c r="V163" s="190"/>
      <c r="W163" s="190"/>
      <c r="X163" s="190"/>
      <c r="Y163" s="190"/>
      <c r="Z163" s="190"/>
      <c r="AA163" s="190"/>
      <c r="AB163" s="190"/>
      <c r="AC163" s="190"/>
      <c r="AD163" s="190"/>
      <c r="AE163" s="190"/>
      <c r="AT163" s="89" t="s">
        <v>124</v>
      </c>
      <c r="AU163" s="89" t="s">
        <v>18</v>
      </c>
    </row>
    <row r="164" spans="1:65" s="112" customFormat="1" ht="16.5" customHeight="1" x14ac:dyDescent="0.2">
      <c r="A164" s="190"/>
      <c r="B164" s="108"/>
      <c r="C164" s="278" t="s">
        <v>168</v>
      </c>
      <c r="D164" s="278" t="s">
        <v>157</v>
      </c>
      <c r="E164" s="279" t="s">
        <v>1098</v>
      </c>
      <c r="F164" s="280" t="s">
        <v>1099</v>
      </c>
      <c r="G164" s="281" t="s">
        <v>127</v>
      </c>
      <c r="H164" s="282">
        <v>14.746</v>
      </c>
      <c r="I164" s="86"/>
      <c r="J164" s="283">
        <f>ROUND(I164*H164,2)</f>
        <v>0</v>
      </c>
      <c r="K164" s="280" t="s">
        <v>122</v>
      </c>
      <c r="L164" s="284"/>
      <c r="M164" s="285" t="s">
        <v>1</v>
      </c>
      <c r="N164" s="286" t="s">
        <v>45</v>
      </c>
      <c r="O164" s="252">
        <v>0</v>
      </c>
      <c r="P164" s="252">
        <f>O164*H164</f>
        <v>0</v>
      </c>
      <c r="Q164" s="252">
        <v>1.4500000000000001E-2</v>
      </c>
      <c r="R164" s="252">
        <f>Q164*H164</f>
        <v>0.21381700000000001</v>
      </c>
      <c r="S164" s="252">
        <v>0</v>
      </c>
      <c r="T164" s="253">
        <f>S164*H164</f>
        <v>0</v>
      </c>
      <c r="U164" s="190"/>
      <c r="V164" s="190"/>
      <c r="W164" s="190"/>
      <c r="X164" s="190"/>
      <c r="Y164" s="190"/>
      <c r="Z164" s="190"/>
      <c r="AA164" s="190"/>
      <c r="AB164" s="190"/>
      <c r="AC164" s="190"/>
      <c r="AD164" s="190"/>
      <c r="AE164" s="190"/>
      <c r="AR164" s="254" t="s">
        <v>141</v>
      </c>
      <c r="AT164" s="254" t="s">
        <v>157</v>
      </c>
      <c r="AU164" s="254" t="s">
        <v>18</v>
      </c>
      <c r="AY164" s="89" t="s">
        <v>118</v>
      </c>
      <c r="BE164" s="255">
        <f>IF(N164="základní",J164,0)</f>
        <v>0</v>
      </c>
      <c r="BF164" s="255">
        <f>IF(N164="snížená",J164,0)</f>
        <v>0</v>
      </c>
      <c r="BG164" s="255">
        <f>IF(N164="zákl. přenesená",J164,0)</f>
        <v>0</v>
      </c>
      <c r="BH164" s="255">
        <f>IF(N164="sníž. přenesená",J164,0)</f>
        <v>0</v>
      </c>
      <c r="BI164" s="255">
        <f>IF(N164="nulová",J164,0)</f>
        <v>0</v>
      </c>
      <c r="BJ164" s="89" t="s">
        <v>85</v>
      </c>
      <c r="BK164" s="255">
        <f>ROUND(I164*H164,2)</f>
        <v>0</v>
      </c>
      <c r="BL164" s="89" t="s">
        <v>123</v>
      </c>
      <c r="BM164" s="254" t="s">
        <v>1100</v>
      </c>
    </row>
    <row r="165" spans="1:65" s="260" customFormat="1" x14ac:dyDescent="0.2">
      <c r="B165" s="261"/>
      <c r="D165" s="262" t="s">
        <v>125</v>
      </c>
      <c r="E165" s="263" t="s">
        <v>1</v>
      </c>
      <c r="F165" s="264" t="s">
        <v>1101</v>
      </c>
      <c r="H165" s="265">
        <v>14.746</v>
      </c>
      <c r="I165" s="179"/>
      <c r="L165" s="261"/>
      <c r="M165" s="266"/>
      <c r="N165" s="267"/>
      <c r="O165" s="267"/>
      <c r="P165" s="267"/>
      <c r="Q165" s="267"/>
      <c r="R165" s="267"/>
      <c r="S165" s="267"/>
      <c r="T165" s="268"/>
      <c r="AT165" s="263" t="s">
        <v>125</v>
      </c>
      <c r="AU165" s="263" t="s">
        <v>18</v>
      </c>
      <c r="AV165" s="260" t="s">
        <v>18</v>
      </c>
      <c r="AW165" s="260" t="s">
        <v>35</v>
      </c>
      <c r="AX165" s="260" t="s">
        <v>85</v>
      </c>
      <c r="AY165" s="263" t="s">
        <v>118</v>
      </c>
    </row>
    <row r="166" spans="1:65" s="112" customFormat="1" ht="21.75" customHeight="1" x14ac:dyDescent="0.2">
      <c r="A166" s="190"/>
      <c r="B166" s="108"/>
      <c r="C166" s="244" t="s">
        <v>169</v>
      </c>
      <c r="D166" s="244" t="s">
        <v>120</v>
      </c>
      <c r="E166" s="245" t="s">
        <v>308</v>
      </c>
      <c r="F166" s="246" t="s">
        <v>309</v>
      </c>
      <c r="G166" s="247" t="s">
        <v>127</v>
      </c>
      <c r="H166" s="248">
        <v>207.5</v>
      </c>
      <c r="I166" s="85"/>
      <c r="J166" s="249">
        <f>ROUND(I166*H166,2)</f>
        <v>0</v>
      </c>
      <c r="K166" s="246" t="s">
        <v>122</v>
      </c>
      <c r="L166" s="108"/>
      <c r="M166" s="250" t="s">
        <v>1</v>
      </c>
      <c r="N166" s="251" t="s">
        <v>45</v>
      </c>
      <c r="O166" s="252">
        <v>0.44800000000000001</v>
      </c>
      <c r="P166" s="252">
        <f>O166*H166</f>
        <v>92.960000000000008</v>
      </c>
      <c r="Q166" s="252">
        <v>0</v>
      </c>
      <c r="R166" s="252">
        <f>Q166*H166</f>
        <v>0</v>
      </c>
      <c r="S166" s="252">
        <v>0</v>
      </c>
      <c r="T166" s="253">
        <f>S166*H166</f>
        <v>0</v>
      </c>
      <c r="U166" s="190"/>
      <c r="V166" s="190"/>
      <c r="W166" s="190"/>
      <c r="X166" s="190"/>
      <c r="Y166" s="190"/>
      <c r="Z166" s="190"/>
      <c r="AA166" s="190"/>
      <c r="AB166" s="190"/>
      <c r="AC166" s="190"/>
      <c r="AD166" s="190"/>
      <c r="AE166" s="190"/>
      <c r="AR166" s="254" t="s">
        <v>123</v>
      </c>
      <c r="AT166" s="254" t="s">
        <v>120</v>
      </c>
      <c r="AU166" s="254" t="s">
        <v>18</v>
      </c>
      <c r="AY166" s="89" t="s">
        <v>118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89" t="s">
        <v>85</v>
      </c>
      <c r="BK166" s="255">
        <f>ROUND(I166*H166,2)</f>
        <v>0</v>
      </c>
      <c r="BL166" s="89" t="s">
        <v>123</v>
      </c>
      <c r="BM166" s="254" t="s">
        <v>1102</v>
      </c>
    </row>
    <row r="167" spans="1:65" s="112" customFormat="1" x14ac:dyDescent="0.2">
      <c r="A167" s="190"/>
      <c r="B167" s="108"/>
      <c r="C167" s="190"/>
      <c r="D167" s="256" t="s">
        <v>124</v>
      </c>
      <c r="E167" s="190"/>
      <c r="F167" s="257" t="s">
        <v>1103</v>
      </c>
      <c r="G167" s="190"/>
      <c r="H167" s="190"/>
      <c r="I167" s="176"/>
      <c r="J167" s="190"/>
      <c r="K167" s="190"/>
      <c r="L167" s="108"/>
      <c r="M167" s="258"/>
      <c r="N167" s="259"/>
      <c r="O167" s="138"/>
      <c r="P167" s="138"/>
      <c r="Q167" s="138"/>
      <c r="R167" s="138"/>
      <c r="S167" s="138"/>
      <c r="T167" s="139"/>
      <c r="U167" s="190"/>
      <c r="V167" s="190"/>
      <c r="W167" s="190"/>
      <c r="X167" s="190"/>
      <c r="Y167" s="190"/>
      <c r="Z167" s="190"/>
      <c r="AA167" s="190"/>
      <c r="AB167" s="190"/>
      <c r="AC167" s="190"/>
      <c r="AD167" s="190"/>
      <c r="AE167" s="190"/>
      <c r="AT167" s="89" t="s">
        <v>124</v>
      </c>
      <c r="AU167" s="89" t="s">
        <v>18</v>
      </c>
    </row>
    <row r="168" spans="1:65" s="112" customFormat="1" ht="16.5" customHeight="1" x14ac:dyDescent="0.2">
      <c r="A168" s="190"/>
      <c r="B168" s="108"/>
      <c r="C168" s="278" t="s">
        <v>170</v>
      </c>
      <c r="D168" s="278" t="s">
        <v>157</v>
      </c>
      <c r="E168" s="279" t="s">
        <v>1104</v>
      </c>
      <c r="F168" s="280" t="s">
        <v>1105</v>
      </c>
      <c r="G168" s="281" t="s">
        <v>127</v>
      </c>
      <c r="H168" s="282">
        <v>209.57499999999999</v>
      </c>
      <c r="I168" s="86"/>
      <c r="J168" s="283">
        <f>ROUND(I168*H168,2)</f>
        <v>0</v>
      </c>
      <c r="K168" s="280" t="s">
        <v>122</v>
      </c>
      <c r="L168" s="284"/>
      <c r="M168" s="285" t="s">
        <v>1</v>
      </c>
      <c r="N168" s="286" t="s">
        <v>45</v>
      </c>
      <c r="O168" s="252">
        <v>0</v>
      </c>
      <c r="P168" s="252">
        <f>O168*H168</f>
        <v>0</v>
      </c>
      <c r="Q168" s="252">
        <v>1.8100000000000002E-2</v>
      </c>
      <c r="R168" s="252">
        <f>Q168*H168</f>
        <v>3.7933075000000001</v>
      </c>
      <c r="S168" s="252">
        <v>0</v>
      </c>
      <c r="T168" s="253">
        <f>S168*H168</f>
        <v>0</v>
      </c>
      <c r="U168" s="190"/>
      <c r="V168" s="190"/>
      <c r="W168" s="190"/>
      <c r="X168" s="190"/>
      <c r="Y168" s="190"/>
      <c r="Z168" s="190"/>
      <c r="AA168" s="190"/>
      <c r="AB168" s="190"/>
      <c r="AC168" s="190"/>
      <c r="AD168" s="190"/>
      <c r="AE168" s="190"/>
      <c r="AR168" s="254" t="s">
        <v>141</v>
      </c>
      <c r="AT168" s="254" t="s">
        <v>157</v>
      </c>
      <c r="AU168" s="254" t="s">
        <v>18</v>
      </c>
      <c r="AY168" s="89" t="s">
        <v>118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89" t="s">
        <v>85</v>
      </c>
      <c r="BK168" s="255">
        <f>ROUND(I168*H168,2)</f>
        <v>0</v>
      </c>
      <c r="BL168" s="89" t="s">
        <v>123</v>
      </c>
      <c r="BM168" s="254" t="s">
        <v>1106</v>
      </c>
    </row>
    <row r="169" spans="1:65" s="260" customFormat="1" x14ac:dyDescent="0.2">
      <c r="B169" s="261"/>
      <c r="D169" s="262" t="s">
        <v>125</v>
      </c>
      <c r="E169" s="263" t="s">
        <v>1</v>
      </c>
      <c r="F169" s="264" t="s">
        <v>1107</v>
      </c>
      <c r="H169" s="265">
        <v>209.57499999999999</v>
      </c>
      <c r="I169" s="179"/>
      <c r="L169" s="261"/>
      <c r="M169" s="266"/>
      <c r="N169" s="267"/>
      <c r="O169" s="267"/>
      <c r="P169" s="267"/>
      <c r="Q169" s="267"/>
      <c r="R169" s="267"/>
      <c r="S169" s="267"/>
      <c r="T169" s="268"/>
      <c r="AT169" s="263" t="s">
        <v>125</v>
      </c>
      <c r="AU169" s="263" t="s">
        <v>18</v>
      </c>
      <c r="AV169" s="260" t="s">
        <v>18</v>
      </c>
      <c r="AW169" s="260" t="s">
        <v>35</v>
      </c>
      <c r="AX169" s="260" t="s">
        <v>85</v>
      </c>
      <c r="AY169" s="263" t="s">
        <v>118</v>
      </c>
    </row>
    <row r="170" spans="1:65" s="112" customFormat="1" ht="24.2" customHeight="1" x14ac:dyDescent="0.2">
      <c r="A170" s="190"/>
      <c r="B170" s="108"/>
      <c r="C170" s="244" t="s">
        <v>173</v>
      </c>
      <c r="D170" s="244" t="s">
        <v>120</v>
      </c>
      <c r="E170" s="245" t="s">
        <v>369</v>
      </c>
      <c r="F170" s="246" t="s">
        <v>370</v>
      </c>
      <c r="G170" s="247" t="s">
        <v>189</v>
      </c>
      <c r="H170" s="248">
        <v>6</v>
      </c>
      <c r="I170" s="85"/>
      <c r="J170" s="249">
        <f>ROUND(I170*H170,2)</f>
        <v>0</v>
      </c>
      <c r="K170" s="246" t="s">
        <v>122</v>
      </c>
      <c r="L170" s="108"/>
      <c r="M170" s="250" t="s">
        <v>1</v>
      </c>
      <c r="N170" s="251" t="s">
        <v>45</v>
      </c>
      <c r="O170" s="252">
        <v>0.75900000000000001</v>
      </c>
      <c r="P170" s="252">
        <f>O170*H170</f>
        <v>4.5540000000000003</v>
      </c>
      <c r="Q170" s="252">
        <v>1.67E-3</v>
      </c>
      <c r="R170" s="252">
        <f>Q170*H170</f>
        <v>1.0020000000000001E-2</v>
      </c>
      <c r="S170" s="252">
        <v>0</v>
      </c>
      <c r="T170" s="253">
        <f>S170*H170</f>
        <v>0</v>
      </c>
      <c r="U170" s="190"/>
      <c r="V170" s="190"/>
      <c r="W170" s="190"/>
      <c r="X170" s="190"/>
      <c r="Y170" s="190"/>
      <c r="Z170" s="190"/>
      <c r="AA170" s="190"/>
      <c r="AB170" s="190"/>
      <c r="AC170" s="190"/>
      <c r="AD170" s="190"/>
      <c r="AE170" s="190"/>
      <c r="AR170" s="254" t="s">
        <v>123</v>
      </c>
      <c r="AT170" s="254" t="s">
        <v>120</v>
      </c>
      <c r="AU170" s="254" t="s">
        <v>18</v>
      </c>
      <c r="AY170" s="89" t="s">
        <v>118</v>
      </c>
      <c r="BE170" s="255">
        <f>IF(N170="základní",J170,0)</f>
        <v>0</v>
      </c>
      <c r="BF170" s="255">
        <f>IF(N170="snížená",J170,0)</f>
        <v>0</v>
      </c>
      <c r="BG170" s="255">
        <f>IF(N170="zákl. přenesená",J170,0)</f>
        <v>0</v>
      </c>
      <c r="BH170" s="255">
        <f>IF(N170="sníž. přenesená",J170,0)</f>
        <v>0</v>
      </c>
      <c r="BI170" s="255">
        <f>IF(N170="nulová",J170,0)</f>
        <v>0</v>
      </c>
      <c r="BJ170" s="89" t="s">
        <v>85</v>
      </c>
      <c r="BK170" s="255">
        <f>ROUND(I170*H170,2)</f>
        <v>0</v>
      </c>
      <c r="BL170" s="89" t="s">
        <v>123</v>
      </c>
      <c r="BM170" s="254" t="s">
        <v>1108</v>
      </c>
    </row>
    <row r="171" spans="1:65" s="112" customFormat="1" x14ac:dyDescent="0.2">
      <c r="A171" s="190"/>
      <c r="B171" s="108"/>
      <c r="C171" s="190"/>
      <c r="D171" s="256" t="s">
        <v>124</v>
      </c>
      <c r="E171" s="190"/>
      <c r="F171" s="257" t="s">
        <v>1109</v>
      </c>
      <c r="G171" s="190"/>
      <c r="H171" s="190"/>
      <c r="I171" s="176"/>
      <c r="J171" s="190"/>
      <c r="K171" s="190"/>
      <c r="L171" s="108"/>
      <c r="M171" s="258"/>
      <c r="N171" s="259"/>
      <c r="O171" s="138"/>
      <c r="P171" s="138"/>
      <c r="Q171" s="138"/>
      <c r="R171" s="138"/>
      <c r="S171" s="138"/>
      <c r="T171" s="139"/>
      <c r="U171" s="190"/>
      <c r="V171" s="190"/>
      <c r="W171" s="190"/>
      <c r="X171" s="190"/>
      <c r="Y171" s="190"/>
      <c r="Z171" s="190"/>
      <c r="AA171" s="190"/>
      <c r="AB171" s="190"/>
      <c r="AC171" s="190"/>
      <c r="AD171" s="190"/>
      <c r="AE171" s="190"/>
      <c r="AT171" s="89" t="s">
        <v>124</v>
      </c>
      <c r="AU171" s="89" t="s">
        <v>18</v>
      </c>
    </row>
    <row r="172" spans="1:65" s="112" customFormat="1" ht="16.5" customHeight="1" x14ac:dyDescent="0.2">
      <c r="A172" s="190"/>
      <c r="B172" s="108"/>
      <c r="C172" s="278" t="s">
        <v>176</v>
      </c>
      <c r="D172" s="278" t="s">
        <v>157</v>
      </c>
      <c r="E172" s="279" t="s">
        <v>1110</v>
      </c>
      <c r="F172" s="280" t="s">
        <v>1111</v>
      </c>
      <c r="G172" s="281" t="s">
        <v>189</v>
      </c>
      <c r="H172" s="282">
        <v>1</v>
      </c>
      <c r="I172" s="86"/>
      <c r="J172" s="283">
        <f>ROUND(I172*H172,2)</f>
        <v>0</v>
      </c>
      <c r="K172" s="280" t="s">
        <v>1</v>
      </c>
      <c r="L172" s="284"/>
      <c r="M172" s="285" t="s">
        <v>1</v>
      </c>
      <c r="N172" s="286" t="s">
        <v>45</v>
      </c>
      <c r="O172" s="252">
        <v>0</v>
      </c>
      <c r="P172" s="252">
        <f>O172*H172</f>
        <v>0</v>
      </c>
      <c r="Q172" s="252">
        <v>8.8000000000000005E-3</v>
      </c>
      <c r="R172" s="252">
        <f>Q172*H172</f>
        <v>8.8000000000000005E-3</v>
      </c>
      <c r="S172" s="252">
        <v>0</v>
      </c>
      <c r="T172" s="253">
        <f>S172*H172</f>
        <v>0</v>
      </c>
      <c r="U172" s="190"/>
      <c r="V172" s="190"/>
      <c r="W172" s="190"/>
      <c r="X172" s="190"/>
      <c r="Y172" s="190"/>
      <c r="Z172" s="190"/>
      <c r="AA172" s="190"/>
      <c r="AB172" s="190"/>
      <c r="AC172" s="190"/>
      <c r="AD172" s="190"/>
      <c r="AE172" s="190"/>
      <c r="AR172" s="254" t="s">
        <v>141</v>
      </c>
      <c r="AT172" s="254" t="s">
        <v>157</v>
      </c>
      <c r="AU172" s="254" t="s">
        <v>18</v>
      </c>
      <c r="AY172" s="89" t="s">
        <v>118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89" t="s">
        <v>85</v>
      </c>
      <c r="BK172" s="255">
        <f>ROUND(I172*H172,2)</f>
        <v>0</v>
      </c>
      <c r="BL172" s="89" t="s">
        <v>123</v>
      </c>
      <c r="BM172" s="254" t="s">
        <v>1112</v>
      </c>
    </row>
    <row r="173" spans="1:65" s="112" customFormat="1" ht="16.5" customHeight="1" x14ac:dyDescent="0.2">
      <c r="A173" s="190"/>
      <c r="B173" s="108"/>
      <c r="C173" s="278" t="s">
        <v>182</v>
      </c>
      <c r="D173" s="278" t="s">
        <v>157</v>
      </c>
      <c r="E173" s="279" t="s">
        <v>1113</v>
      </c>
      <c r="F173" s="280" t="s">
        <v>395</v>
      </c>
      <c r="G173" s="281" t="s">
        <v>189</v>
      </c>
      <c r="H173" s="282">
        <v>2</v>
      </c>
      <c r="I173" s="86"/>
      <c r="J173" s="283">
        <f>ROUND(I173*H173,2)</f>
        <v>0</v>
      </c>
      <c r="K173" s="280" t="s">
        <v>1</v>
      </c>
      <c r="L173" s="284"/>
      <c r="M173" s="285" t="s">
        <v>1</v>
      </c>
      <c r="N173" s="286" t="s">
        <v>45</v>
      </c>
      <c r="O173" s="252">
        <v>0</v>
      </c>
      <c r="P173" s="252">
        <f>O173*H173</f>
        <v>0</v>
      </c>
      <c r="Q173" s="252">
        <v>8.8000000000000005E-3</v>
      </c>
      <c r="R173" s="252">
        <f>Q173*H173</f>
        <v>1.7600000000000001E-2</v>
      </c>
      <c r="S173" s="252">
        <v>0</v>
      </c>
      <c r="T173" s="253">
        <f>S173*H173</f>
        <v>0</v>
      </c>
      <c r="U173" s="190"/>
      <c r="V173" s="190"/>
      <c r="W173" s="190"/>
      <c r="X173" s="190"/>
      <c r="Y173" s="190"/>
      <c r="Z173" s="190"/>
      <c r="AA173" s="190"/>
      <c r="AB173" s="190"/>
      <c r="AC173" s="190"/>
      <c r="AD173" s="190"/>
      <c r="AE173" s="190"/>
      <c r="AR173" s="254" t="s">
        <v>141</v>
      </c>
      <c r="AT173" s="254" t="s">
        <v>157</v>
      </c>
      <c r="AU173" s="254" t="s">
        <v>18</v>
      </c>
      <c r="AY173" s="89" t="s">
        <v>118</v>
      </c>
      <c r="BE173" s="255">
        <f>IF(N173="základní",J173,0)</f>
        <v>0</v>
      </c>
      <c r="BF173" s="255">
        <f>IF(N173="snížená",J173,0)</f>
        <v>0</v>
      </c>
      <c r="BG173" s="255">
        <f>IF(N173="zákl. přenesená",J173,0)</f>
        <v>0</v>
      </c>
      <c r="BH173" s="255">
        <f>IF(N173="sníž. přenesená",J173,0)</f>
        <v>0</v>
      </c>
      <c r="BI173" s="255">
        <f>IF(N173="nulová",J173,0)</f>
        <v>0</v>
      </c>
      <c r="BJ173" s="89" t="s">
        <v>85</v>
      </c>
      <c r="BK173" s="255">
        <f>ROUND(I173*H173,2)</f>
        <v>0</v>
      </c>
      <c r="BL173" s="89" t="s">
        <v>123</v>
      </c>
      <c r="BM173" s="254" t="s">
        <v>1114</v>
      </c>
    </row>
    <row r="174" spans="1:65" s="112" customFormat="1" ht="21.75" customHeight="1" x14ac:dyDescent="0.2">
      <c r="A174" s="190"/>
      <c r="B174" s="108"/>
      <c r="C174" s="278" t="s">
        <v>185</v>
      </c>
      <c r="D174" s="278" t="s">
        <v>157</v>
      </c>
      <c r="E174" s="279" t="s">
        <v>382</v>
      </c>
      <c r="F174" s="280" t="s">
        <v>383</v>
      </c>
      <c r="G174" s="281" t="s">
        <v>189</v>
      </c>
      <c r="H174" s="282">
        <v>3</v>
      </c>
      <c r="I174" s="86"/>
      <c r="J174" s="283">
        <f>ROUND(I174*H174,2)</f>
        <v>0</v>
      </c>
      <c r="K174" s="280" t="s">
        <v>122</v>
      </c>
      <c r="L174" s="284"/>
      <c r="M174" s="285" t="s">
        <v>1</v>
      </c>
      <c r="N174" s="286" t="s">
        <v>45</v>
      </c>
      <c r="O174" s="252">
        <v>0</v>
      </c>
      <c r="P174" s="252">
        <f>O174*H174</f>
        <v>0</v>
      </c>
      <c r="Q174" s="252">
        <v>7.1999999999999998E-3</v>
      </c>
      <c r="R174" s="252">
        <f>Q174*H174</f>
        <v>2.1600000000000001E-2</v>
      </c>
      <c r="S174" s="252">
        <v>0</v>
      </c>
      <c r="T174" s="253">
        <f>S174*H174</f>
        <v>0</v>
      </c>
      <c r="U174" s="190"/>
      <c r="V174" s="190"/>
      <c r="W174" s="190"/>
      <c r="X174" s="190"/>
      <c r="Y174" s="190"/>
      <c r="Z174" s="190"/>
      <c r="AA174" s="190"/>
      <c r="AB174" s="190"/>
      <c r="AC174" s="190"/>
      <c r="AD174" s="190"/>
      <c r="AE174" s="190"/>
      <c r="AR174" s="254" t="s">
        <v>141</v>
      </c>
      <c r="AT174" s="254" t="s">
        <v>157</v>
      </c>
      <c r="AU174" s="254" t="s">
        <v>18</v>
      </c>
      <c r="AY174" s="89" t="s">
        <v>118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89" t="s">
        <v>85</v>
      </c>
      <c r="BK174" s="255">
        <f>ROUND(I174*H174,2)</f>
        <v>0</v>
      </c>
      <c r="BL174" s="89" t="s">
        <v>123</v>
      </c>
      <c r="BM174" s="254" t="s">
        <v>1115</v>
      </c>
    </row>
    <row r="175" spans="1:65" s="112" customFormat="1" ht="24.2" customHeight="1" x14ac:dyDescent="0.2">
      <c r="A175" s="190"/>
      <c r="B175" s="108"/>
      <c r="C175" s="244" t="s">
        <v>186</v>
      </c>
      <c r="D175" s="244" t="s">
        <v>120</v>
      </c>
      <c r="E175" s="245" t="s">
        <v>358</v>
      </c>
      <c r="F175" s="246" t="s">
        <v>359</v>
      </c>
      <c r="G175" s="247" t="s">
        <v>189</v>
      </c>
      <c r="H175" s="248">
        <v>3</v>
      </c>
      <c r="I175" s="85"/>
      <c r="J175" s="249">
        <f>ROUND(I175*H175,2)</f>
        <v>0</v>
      </c>
      <c r="K175" s="246" t="s">
        <v>122</v>
      </c>
      <c r="L175" s="108"/>
      <c r="M175" s="250" t="s">
        <v>1</v>
      </c>
      <c r="N175" s="251" t="s">
        <v>45</v>
      </c>
      <c r="O175" s="252">
        <v>1.24</v>
      </c>
      <c r="P175" s="252">
        <f>O175*H175</f>
        <v>3.7199999999999998</v>
      </c>
      <c r="Q175" s="252">
        <v>1.7099999999999999E-3</v>
      </c>
      <c r="R175" s="252">
        <f>Q175*H175</f>
        <v>5.13E-3</v>
      </c>
      <c r="S175" s="252">
        <v>0</v>
      </c>
      <c r="T175" s="253">
        <f>S175*H175</f>
        <v>0</v>
      </c>
      <c r="U175" s="190"/>
      <c r="V175" s="190"/>
      <c r="W175" s="190"/>
      <c r="X175" s="190"/>
      <c r="Y175" s="190"/>
      <c r="Z175" s="190"/>
      <c r="AA175" s="190"/>
      <c r="AB175" s="190"/>
      <c r="AC175" s="190"/>
      <c r="AD175" s="190"/>
      <c r="AE175" s="190"/>
      <c r="AR175" s="254" t="s">
        <v>123</v>
      </c>
      <c r="AT175" s="254" t="s">
        <v>120</v>
      </c>
      <c r="AU175" s="254" t="s">
        <v>18</v>
      </c>
      <c r="AY175" s="89" t="s">
        <v>118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89" t="s">
        <v>85</v>
      </c>
      <c r="BK175" s="255">
        <f>ROUND(I175*H175,2)</f>
        <v>0</v>
      </c>
      <c r="BL175" s="89" t="s">
        <v>123</v>
      </c>
      <c r="BM175" s="254" t="s">
        <v>1116</v>
      </c>
    </row>
    <row r="176" spans="1:65" s="112" customFormat="1" x14ac:dyDescent="0.2">
      <c r="A176" s="190"/>
      <c r="B176" s="108"/>
      <c r="C176" s="190"/>
      <c r="D176" s="256" t="s">
        <v>124</v>
      </c>
      <c r="E176" s="190"/>
      <c r="F176" s="257" t="s">
        <v>1117</v>
      </c>
      <c r="G176" s="190"/>
      <c r="H176" s="190"/>
      <c r="I176" s="176"/>
      <c r="J176" s="190"/>
      <c r="K176" s="190"/>
      <c r="L176" s="108"/>
      <c r="M176" s="258"/>
      <c r="N176" s="259"/>
      <c r="O176" s="138"/>
      <c r="P176" s="138"/>
      <c r="Q176" s="138"/>
      <c r="R176" s="138"/>
      <c r="S176" s="138"/>
      <c r="T176" s="139"/>
      <c r="U176" s="190"/>
      <c r="V176" s="190"/>
      <c r="W176" s="190"/>
      <c r="X176" s="190"/>
      <c r="Y176" s="190"/>
      <c r="Z176" s="190"/>
      <c r="AA176" s="190"/>
      <c r="AB176" s="190"/>
      <c r="AC176" s="190"/>
      <c r="AD176" s="190"/>
      <c r="AE176" s="190"/>
      <c r="AT176" s="89" t="s">
        <v>124</v>
      </c>
      <c r="AU176" s="89" t="s">
        <v>18</v>
      </c>
    </row>
    <row r="177" spans="1:65" s="112" customFormat="1" ht="16.5" customHeight="1" x14ac:dyDescent="0.2">
      <c r="A177" s="190"/>
      <c r="B177" s="108"/>
      <c r="C177" s="278" t="s">
        <v>190</v>
      </c>
      <c r="D177" s="278" t="s">
        <v>157</v>
      </c>
      <c r="E177" s="279" t="s">
        <v>365</v>
      </c>
      <c r="F177" s="280" t="s">
        <v>366</v>
      </c>
      <c r="G177" s="281" t="s">
        <v>189</v>
      </c>
      <c r="H177" s="282">
        <v>3</v>
      </c>
      <c r="I177" s="86"/>
      <c r="J177" s="283">
        <f>ROUND(I177*H177,2)</f>
        <v>0</v>
      </c>
      <c r="K177" s="280" t="s">
        <v>122</v>
      </c>
      <c r="L177" s="284"/>
      <c r="M177" s="285" t="s">
        <v>1</v>
      </c>
      <c r="N177" s="286" t="s">
        <v>45</v>
      </c>
      <c r="O177" s="252">
        <v>0</v>
      </c>
      <c r="P177" s="252">
        <f>O177*H177</f>
        <v>0</v>
      </c>
      <c r="Q177" s="252">
        <v>1.78E-2</v>
      </c>
      <c r="R177" s="252">
        <f>Q177*H177</f>
        <v>5.3400000000000003E-2</v>
      </c>
      <c r="S177" s="252">
        <v>0</v>
      </c>
      <c r="T177" s="253">
        <f>S177*H177</f>
        <v>0</v>
      </c>
      <c r="U177" s="190"/>
      <c r="V177" s="190"/>
      <c r="W177" s="190"/>
      <c r="X177" s="190"/>
      <c r="Y177" s="190"/>
      <c r="Z177" s="190"/>
      <c r="AA177" s="190"/>
      <c r="AB177" s="190"/>
      <c r="AC177" s="190"/>
      <c r="AD177" s="190"/>
      <c r="AE177" s="190"/>
      <c r="AR177" s="254" t="s">
        <v>141</v>
      </c>
      <c r="AT177" s="254" t="s">
        <v>157</v>
      </c>
      <c r="AU177" s="254" t="s">
        <v>18</v>
      </c>
      <c r="AY177" s="89" t="s">
        <v>118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89" t="s">
        <v>85</v>
      </c>
      <c r="BK177" s="255">
        <f>ROUND(I177*H177,2)</f>
        <v>0</v>
      </c>
      <c r="BL177" s="89" t="s">
        <v>123</v>
      </c>
      <c r="BM177" s="254" t="s">
        <v>1118</v>
      </c>
    </row>
    <row r="178" spans="1:65" s="112" customFormat="1" ht="24.2" customHeight="1" x14ac:dyDescent="0.2">
      <c r="A178" s="190"/>
      <c r="B178" s="108"/>
      <c r="C178" s="244" t="s">
        <v>191</v>
      </c>
      <c r="D178" s="244" t="s">
        <v>120</v>
      </c>
      <c r="E178" s="245" t="s">
        <v>318</v>
      </c>
      <c r="F178" s="246" t="s">
        <v>319</v>
      </c>
      <c r="G178" s="247" t="s">
        <v>127</v>
      </c>
      <c r="H178" s="248">
        <v>18.8</v>
      </c>
      <c r="I178" s="85"/>
      <c r="J178" s="249">
        <f>ROUND(I178*H178,2)</f>
        <v>0</v>
      </c>
      <c r="K178" s="246" t="s">
        <v>122</v>
      </c>
      <c r="L178" s="108"/>
      <c r="M178" s="250" t="s">
        <v>1</v>
      </c>
      <c r="N178" s="251" t="s">
        <v>45</v>
      </c>
      <c r="O178" s="252">
        <v>0.17100000000000001</v>
      </c>
      <c r="P178" s="252">
        <f>O178*H178</f>
        <v>3.2148000000000003</v>
      </c>
      <c r="Q178" s="252">
        <v>0</v>
      </c>
      <c r="R178" s="252">
        <f>Q178*H178</f>
        <v>0</v>
      </c>
      <c r="S178" s="252">
        <v>0</v>
      </c>
      <c r="T178" s="253">
        <f>S178*H178</f>
        <v>0</v>
      </c>
      <c r="U178" s="190"/>
      <c r="V178" s="190"/>
      <c r="W178" s="190"/>
      <c r="X178" s="190"/>
      <c r="Y178" s="190"/>
      <c r="Z178" s="190"/>
      <c r="AA178" s="190"/>
      <c r="AB178" s="190"/>
      <c r="AC178" s="190"/>
      <c r="AD178" s="190"/>
      <c r="AE178" s="190"/>
      <c r="AR178" s="254" t="s">
        <v>123</v>
      </c>
      <c r="AT178" s="254" t="s">
        <v>120</v>
      </c>
      <c r="AU178" s="254" t="s">
        <v>18</v>
      </c>
      <c r="AY178" s="89" t="s">
        <v>118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89" t="s">
        <v>85</v>
      </c>
      <c r="BK178" s="255">
        <f>ROUND(I178*H178,2)</f>
        <v>0</v>
      </c>
      <c r="BL178" s="89" t="s">
        <v>123</v>
      </c>
      <c r="BM178" s="254" t="s">
        <v>1119</v>
      </c>
    </row>
    <row r="179" spans="1:65" s="112" customFormat="1" x14ac:dyDescent="0.2">
      <c r="A179" s="190"/>
      <c r="B179" s="108"/>
      <c r="C179" s="190"/>
      <c r="D179" s="256" t="s">
        <v>124</v>
      </c>
      <c r="E179" s="190"/>
      <c r="F179" s="257" t="s">
        <v>1120</v>
      </c>
      <c r="G179" s="190"/>
      <c r="H179" s="190"/>
      <c r="I179" s="176"/>
      <c r="J179" s="190"/>
      <c r="K179" s="190"/>
      <c r="L179" s="108"/>
      <c r="M179" s="258"/>
      <c r="N179" s="259"/>
      <c r="O179" s="138"/>
      <c r="P179" s="138"/>
      <c r="Q179" s="138"/>
      <c r="R179" s="138"/>
      <c r="S179" s="138"/>
      <c r="T179" s="139"/>
      <c r="U179" s="190"/>
      <c r="V179" s="190"/>
      <c r="W179" s="190"/>
      <c r="X179" s="190"/>
      <c r="Y179" s="190"/>
      <c r="Z179" s="190"/>
      <c r="AA179" s="190"/>
      <c r="AB179" s="190"/>
      <c r="AC179" s="190"/>
      <c r="AD179" s="190"/>
      <c r="AE179" s="190"/>
      <c r="AT179" s="89" t="s">
        <v>124</v>
      </c>
      <c r="AU179" s="89" t="s">
        <v>18</v>
      </c>
    </row>
    <row r="180" spans="1:65" s="112" customFormat="1" ht="16.5" customHeight="1" x14ac:dyDescent="0.2">
      <c r="A180" s="190"/>
      <c r="B180" s="108"/>
      <c r="C180" s="278" t="s">
        <v>192</v>
      </c>
      <c r="D180" s="278" t="s">
        <v>157</v>
      </c>
      <c r="E180" s="279" t="s">
        <v>321</v>
      </c>
      <c r="F180" s="299" t="s">
        <v>322</v>
      </c>
      <c r="G180" s="281" t="s">
        <v>127</v>
      </c>
      <c r="H180" s="282">
        <v>19.082000000000001</v>
      </c>
      <c r="I180" s="86"/>
      <c r="J180" s="283">
        <f>ROUND(I180*H180,2)</f>
        <v>0</v>
      </c>
      <c r="K180" s="280" t="s">
        <v>122</v>
      </c>
      <c r="L180" s="284"/>
      <c r="M180" s="285" t="s">
        <v>1</v>
      </c>
      <c r="N180" s="286" t="s">
        <v>45</v>
      </c>
      <c r="O180" s="252">
        <v>0</v>
      </c>
      <c r="P180" s="252">
        <f>O180*H180</f>
        <v>0</v>
      </c>
      <c r="Q180" s="252">
        <v>2.7999999999999998E-4</v>
      </c>
      <c r="R180" s="252">
        <f>Q180*H180</f>
        <v>5.3429599999999999E-3</v>
      </c>
      <c r="S180" s="252">
        <v>0</v>
      </c>
      <c r="T180" s="253">
        <f>S180*H180</f>
        <v>0</v>
      </c>
      <c r="U180" s="190"/>
      <c r="V180" s="190"/>
      <c r="W180" s="190"/>
      <c r="X180" s="190"/>
      <c r="Y180" s="190"/>
      <c r="Z180" s="190"/>
      <c r="AA180" s="190"/>
      <c r="AB180" s="190"/>
      <c r="AC180" s="190"/>
      <c r="AD180" s="190"/>
      <c r="AE180" s="190"/>
      <c r="AR180" s="254" t="s">
        <v>141</v>
      </c>
      <c r="AT180" s="254" t="s">
        <v>157</v>
      </c>
      <c r="AU180" s="254" t="s">
        <v>18</v>
      </c>
      <c r="AY180" s="89" t="s">
        <v>118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89" t="s">
        <v>85</v>
      </c>
      <c r="BK180" s="255">
        <f>ROUND(I180*H180,2)</f>
        <v>0</v>
      </c>
      <c r="BL180" s="89" t="s">
        <v>123</v>
      </c>
      <c r="BM180" s="254" t="s">
        <v>1121</v>
      </c>
    </row>
    <row r="181" spans="1:65" s="260" customFormat="1" x14ac:dyDescent="0.2">
      <c r="B181" s="261"/>
      <c r="D181" s="262" t="s">
        <v>125</v>
      </c>
      <c r="E181" s="263" t="s">
        <v>1</v>
      </c>
      <c r="F181" s="264" t="s">
        <v>1122</v>
      </c>
      <c r="H181" s="265">
        <v>19.082000000000001</v>
      </c>
      <c r="I181" s="179"/>
      <c r="L181" s="261"/>
      <c r="M181" s="266"/>
      <c r="N181" s="267"/>
      <c r="O181" s="267"/>
      <c r="P181" s="267"/>
      <c r="Q181" s="267"/>
      <c r="R181" s="267"/>
      <c r="S181" s="267"/>
      <c r="T181" s="268"/>
      <c r="AT181" s="263" t="s">
        <v>125</v>
      </c>
      <c r="AU181" s="263" t="s">
        <v>18</v>
      </c>
      <c r="AV181" s="260" t="s">
        <v>18</v>
      </c>
      <c r="AW181" s="260" t="s">
        <v>35</v>
      </c>
      <c r="AX181" s="260" t="s">
        <v>85</v>
      </c>
      <c r="AY181" s="263" t="s">
        <v>118</v>
      </c>
    </row>
    <row r="182" spans="1:65" s="112" customFormat="1" ht="24.2" customHeight="1" x14ac:dyDescent="0.2">
      <c r="A182" s="190"/>
      <c r="B182" s="108"/>
      <c r="C182" s="244" t="s">
        <v>195</v>
      </c>
      <c r="D182" s="244" t="s">
        <v>120</v>
      </c>
      <c r="E182" s="245" t="s">
        <v>333</v>
      </c>
      <c r="F182" s="246" t="s">
        <v>1123</v>
      </c>
      <c r="G182" s="247" t="s">
        <v>189</v>
      </c>
      <c r="H182" s="248">
        <v>11</v>
      </c>
      <c r="I182" s="85"/>
      <c r="J182" s="249">
        <f>ROUND(I182*H182,2)</f>
        <v>0</v>
      </c>
      <c r="K182" s="246" t="s">
        <v>122</v>
      </c>
      <c r="L182" s="108"/>
      <c r="M182" s="250" t="s">
        <v>1</v>
      </c>
      <c r="N182" s="251" t="s">
        <v>45</v>
      </c>
      <c r="O182" s="252">
        <v>0.85599999999999998</v>
      </c>
      <c r="P182" s="252">
        <f>O182*H182</f>
        <v>9.4160000000000004</v>
      </c>
      <c r="Q182" s="252">
        <v>1.67E-3</v>
      </c>
      <c r="R182" s="252">
        <f>Q182*H182</f>
        <v>1.8370000000000001E-2</v>
      </c>
      <c r="S182" s="252">
        <v>0</v>
      </c>
      <c r="T182" s="253">
        <f>S182*H182</f>
        <v>0</v>
      </c>
      <c r="U182" s="190"/>
      <c r="V182" s="190"/>
      <c r="W182" s="190"/>
      <c r="X182" s="190"/>
      <c r="Y182" s="190"/>
      <c r="Z182" s="190"/>
      <c r="AA182" s="190"/>
      <c r="AB182" s="190"/>
      <c r="AC182" s="190"/>
      <c r="AD182" s="190"/>
      <c r="AE182" s="190"/>
      <c r="AR182" s="254" t="s">
        <v>123</v>
      </c>
      <c r="AT182" s="254" t="s">
        <v>120</v>
      </c>
      <c r="AU182" s="254" t="s">
        <v>18</v>
      </c>
      <c r="AY182" s="89" t="s">
        <v>118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89" t="s">
        <v>85</v>
      </c>
      <c r="BK182" s="255">
        <f>ROUND(I182*H182,2)</f>
        <v>0</v>
      </c>
      <c r="BL182" s="89" t="s">
        <v>123</v>
      </c>
      <c r="BM182" s="254" t="s">
        <v>1124</v>
      </c>
    </row>
    <row r="183" spans="1:65" s="112" customFormat="1" x14ac:dyDescent="0.2">
      <c r="A183" s="190"/>
      <c r="B183" s="108"/>
      <c r="C183" s="190"/>
      <c r="D183" s="256" t="s">
        <v>124</v>
      </c>
      <c r="E183" s="190"/>
      <c r="F183" s="257" t="s">
        <v>1125</v>
      </c>
      <c r="G183" s="190"/>
      <c r="H183" s="190"/>
      <c r="I183" s="176"/>
      <c r="J183" s="190"/>
      <c r="K183" s="190"/>
      <c r="L183" s="108"/>
      <c r="M183" s="258"/>
      <c r="N183" s="259"/>
      <c r="O183" s="138"/>
      <c r="P183" s="138"/>
      <c r="Q183" s="138"/>
      <c r="R183" s="138"/>
      <c r="S183" s="138"/>
      <c r="T183" s="139"/>
      <c r="U183" s="190"/>
      <c r="V183" s="190"/>
      <c r="W183" s="190"/>
      <c r="X183" s="190"/>
      <c r="Y183" s="190"/>
      <c r="Z183" s="190"/>
      <c r="AA183" s="190"/>
      <c r="AB183" s="190"/>
      <c r="AC183" s="190"/>
      <c r="AD183" s="190"/>
      <c r="AE183" s="190"/>
      <c r="AT183" s="89" t="s">
        <v>124</v>
      </c>
      <c r="AU183" s="89" t="s">
        <v>18</v>
      </c>
    </row>
    <row r="184" spans="1:65" s="112" customFormat="1" ht="16.5" customHeight="1" x14ac:dyDescent="0.2">
      <c r="A184" s="190"/>
      <c r="B184" s="108"/>
      <c r="C184" s="278" t="s">
        <v>199</v>
      </c>
      <c r="D184" s="278" t="s">
        <v>157</v>
      </c>
      <c r="E184" s="279" t="s">
        <v>340</v>
      </c>
      <c r="F184" s="280" t="s">
        <v>341</v>
      </c>
      <c r="G184" s="281" t="s">
        <v>189</v>
      </c>
      <c r="H184" s="282">
        <v>8</v>
      </c>
      <c r="I184" s="86"/>
      <c r="J184" s="283">
        <f>ROUND(I184*H184,2)</f>
        <v>0</v>
      </c>
      <c r="K184" s="280" t="s">
        <v>122</v>
      </c>
      <c r="L184" s="284"/>
      <c r="M184" s="285" t="s">
        <v>1</v>
      </c>
      <c r="N184" s="286" t="s">
        <v>45</v>
      </c>
      <c r="O184" s="252">
        <v>0</v>
      </c>
      <c r="P184" s="252">
        <f>O184*H184</f>
        <v>0</v>
      </c>
      <c r="Q184" s="252">
        <v>8.8000000000000005E-3</v>
      </c>
      <c r="R184" s="252">
        <f>Q184*H184</f>
        <v>7.0400000000000004E-2</v>
      </c>
      <c r="S184" s="252">
        <v>0</v>
      </c>
      <c r="T184" s="253">
        <f>S184*H184</f>
        <v>0</v>
      </c>
      <c r="U184" s="190"/>
      <c r="V184" s="190"/>
      <c r="W184" s="190"/>
      <c r="X184" s="190"/>
      <c r="Y184" s="190"/>
      <c r="Z184" s="190"/>
      <c r="AA184" s="190"/>
      <c r="AB184" s="190"/>
      <c r="AC184" s="190"/>
      <c r="AD184" s="190"/>
      <c r="AE184" s="190"/>
      <c r="AR184" s="254" t="s">
        <v>141</v>
      </c>
      <c r="AT184" s="254" t="s">
        <v>157</v>
      </c>
      <c r="AU184" s="254" t="s">
        <v>18</v>
      </c>
      <c r="AY184" s="89" t="s">
        <v>118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89" t="s">
        <v>85</v>
      </c>
      <c r="BK184" s="255">
        <f>ROUND(I184*H184,2)</f>
        <v>0</v>
      </c>
      <c r="BL184" s="89" t="s">
        <v>123</v>
      </c>
      <c r="BM184" s="254" t="s">
        <v>1126</v>
      </c>
    </row>
    <row r="185" spans="1:65" s="112" customFormat="1" ht="16.5" customHeight="1" x14ac:dyDescent="0.2">
      <c r="A185" s="190"/>
      <c r="B185" s="108"/>
      <c r="C185" s="278" t="s">
        <v>200</v>
      </c>
      <c r="D185" s="278" t="s">
        <v>157</v>
      </c>
      <c r="E185" s="279" t="s">
        <v>346</v>
      </c>
      <c r="F185" s="280" t="s">
        <v>347</v>
      </c>
      <c r="G185" s="281" t="s">
        <v>189</v>
      </c>
      <c r="H185" s="282">
        <v>1</v>
      </c>
      <c r="I185" s="86"/>
      <c r="J185" s="283">
        <f>ROUND(I185*H185,2)</f>
        <v>0</v>
      </c>
      <c r="K185" s="280" t="s">
        <v>122</v>
      </c>
      <c r="L185" s="284"/>
      <c r="M185" s="285" t="s">
        <v>1</v>
      </c>
      <c r="N185" s="286" t="s">
        <v>45</v>
      </c>
      <c r="O185" s="252">
        <v>0</v>
      </c>
      <c r="P185" s="252">
        <f>O185*H185</f>
        <v>0</v>
      </c>
      <c r="Q185" s="252">
        <v>1.01E-2</v>
      </c>
      <c r="R185" s="252">
        <f>Q185*H185</f>
        <v>1.01E-2</v>
      </c>
      <c r="S185" s="252">
        <v>0</v>
      </c>
      <c r="T185" s="253">
        <f>S185*H185</f>
        <v>0</v>
      </c>
      <c r="U185" s="190"/>
      <c r="V185" s="190"/>
      <c r="W185" s="190"/>
      <c r="X185" s="190"/>
      <c r="Y185" s="190"/>
      <c r="Z185" s="190"/>
      <c r="AA185" s="190"/>
      <c r="AB185" s="190"/>
      <c r="AC185" s="190"/>
      <c r="AD185" s="190"/>
      <c r="AE185" s="190"/>
      <c r="AR185" s="254" t="s">
        <v>141</v>
      </c>
      <c r="AT185" s="254" t="s">
        <v>157</v>
      </c>
      <c r="AU185" s="254" t="s">
        <v>18</v>
      </c>
      <c r="AY185" s="89" t="s">
        <v>118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89" t="s">
        <v>85</v>
      </c>
      <c r="BK185" s="255">
        <f>ROUND(I185*H185,2)</f>
        <v>0</v>
      </c>
      <c r="BL185" s="89" t="s">
        <v>123</v>
      </c>
      <c r="BM185" s="254" t="s">
        <v>1127</v>
      </c>
    </row>
    <row r="186" spans="1:65" s="112" customFormat="1" ht="16.5" customHeight="1" x14ac:dyDescent="0.2">
      <c r="A186" s="190"/>
      <c r="B186" s="108"/>
      <c r="C186" s="278" t="s">
        <v>352</v>
      </c>
      <c r="D186" s="278" t="s">
        <v>157</v>
      </c>
      <c r="E186" s="279" t="s">
        <v>1128</v>
      </c>
      <c r="F186" s="280" t="s">
        <v>1129</v>
      </c>
      <c r="G186" s="281" t="s">
        <v>189</v>
      </c>
      <c r="H186" s="282">
        <v>1</v>
      </c>
      <c r="I186" s="86"/>
      <c r="J186" s="283">
        <f>ROUND(I186*H186,2)</f>
        <v>0</v>
      </c>
      <c r="K186" s="280" t="s">
        <v>1</v>
      </c>
      <c r="L186" s="284"/>
      <c r="M186" s="285" t="s">
        <v>1</v>
      </c>
      <c r="N186" s="286" t="s">
        <v>45</v>
      </c>
      <c r="O186" s="252">
        <v>0</v>
      </c>
      <c r="P186" s="252">
        <f>O186*H186</f>
        <v>0</v>
      </c>
      <c r="Q186" s="252">
        <v>1.01E-2</v>
      </c>
      <c r="R186" s="252">
        <f>Q186*H186</f>
        <v>1.01E-2</v>
      </c>
      <c r="S186" s="252">
        <v>0</v>
      </c>
      <c r="T186" s="253">
        <f>S186*H186</f>
        <v>0</v>
      </c>
      <c r="U186" s="190"/>
      <c r="V186" s="190"/>
      <c r="W186" s="190"/>
      <c r="X186" s="190"/>
      <c r="Y186" s="190"/>
      <c r="Z186" s="190"/>
      <c r="AA186" s="190"/>
      <c r="AB186" s="190"/>
      <c r="AC186" s="190"/>
      <c r="AD186" s="190"/>
      <c r="AE186" s="190"/>
      <c r="AR186" s="254" t="s">
        <v>141</v>
      </c>
      <c r="AT186" s="254" t="s">
        <v>157</v>
      </c>
      <c r="AU186" s="254" t="s">
        <v>18</v>
      </c>
      <c r="AY186" s="89" t="s">
        <v>118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89" t="s">
        <v>85</v>
      </c>
      <c r="BK186" s="255">
        <f>ROUND(I186*H186,2)</f>
        <v>0</v>
      </c>
      <c r="BL186" s="89" t="s">
        <v>123</v>
      </c>
      <c r="BM186" s="254" t="s">
        <v>1130</v>
      </c>
    </row>
    <row r="187" spans="1:65" s="112" customFormat="1" ht="19.5" x14ac:dyDescent="0.2">
      <c r="A187" s="190"/>
      <c r="B187" s="108"/>
      <c r="C187" s="190"/>
      <c r="D187" s="262" t="s">
        <v>139</v>
      </c>
      <c r="E187" s="190"/>
      <c r="F187" s="269" t="s">
        <v>351</v>
      </c>
      <c r="G187" s="190"/>
      <c r="H187" s="190"/>
      <c r="I187" s="176"/>
      <c r="J187" s="190"/>
      <c r="K187" s="190"/>
      <c r="L187" s="108"/>
      <c r="M187" s="258"/>
      <c r="N187" s="259"/>
      <c r="O187" s="138"/>
      <c r="P187" s="138"/>
      <c r="Q187" s="138"/>
      <c r="R187" s="138"/>
      <c r="S187" s="138"/>
      <c r="T187" s="139"/>
      <c r="U187" s="190"/>
      <c r="V187" s="190"/>
      <c r="W187" s="190"/>
      <c r="X187" s="190"/>
      <c r="Y187" s="190"/>
      <c r="Z187" s="190"/>
      <c r="AA187" s="190"/>
      <c r="AB187" s="190"/>
      <c r="AC187" s="190"/>
      <c r="AD187" s="190"/>
      <c r="AE187" s="190"/>
      <c r="AT187" s="89" t="s">
        <v>139</v>
      </c>
      <c r="AU187" s="89" t="s">
        <v>18</v>
      </c>
    </row>
    <row r="188" spans="1:65" s="112" customFormat="1" ht="16.5" customHeight="1" x14ac:dyDescent="0.2">
      <c r="A188" s="190"/>
      <c r="B188" s="108"/>
      <c r="C188" s="278" t="s">
        <v>357</v>
      </c>
      <c r="D188" s="278" t="s">
        <v>157</v>
      </c>
      <c r="E188" s="279" t="s">
        <v>1131</v>
      </c>
      <c r="F188" s="280" t="s">
        <v>1132</v>
      </c>
      <c r="G188" s="281" t="s">
        <v>189</v>
      </c>
      <c r="H188" s="282">
        <v>1</v>
      </c>
      <c r="I188" s="86"/>
      <c r="J188" s="283">
        <f>ROUND(I188*H188,2)</f>
        <v>0</v>
      </c>
      <c r="K188" s="280" t="s">
        <v>1</v>
      </c>
      <c r="L188" s="284"/>
      <c r="M188" s="285" t="s">
        <v>1</v>
      </c>
      <c r="N188" s="286" t="s">
        <v>45</v>
      </c>
      <c r="O188" s="252">
        <v>0</v>
      </c>
      <c r="P188" s="252">
        <f>O188*H188</f>
        <v>0</v>
      </c>
      <c r="Q188" s="252">
        <v>8.8000000000000005E-3</v>
      </c>
      <c r="R188" s="252">
        <f>Q188*H188</f>
        <v>8.8000000000000005E-3</v>
      </c>
      <c r="S188" s="252">
        <v>0</v>
      </c>
      <c r="T188" s="253">
        <f>S188*H188</f>
        <v>0</v>
      </c>
      <c r="U188" s="190"/>
      <c r="V188" s="190"/>
      <c r="W188" s="190"/>
      <c r="X188" s="190"/>
      <c r="Y188" s="190"/>
      <c r="Z188" s="190"/>
      <c r="AA188" s="190"/>
      <c r="AB188" s="190"/>
      <c r="AC188" s="190"/>
      <c r="AD188" s="190"/>
      <c r="AE188" s="190"/>
      <c r="AR188" s="254" t="s">
        <v>141</v>
      </c>
      <c r="AT188" s="254" t="s">
        <v>157</v>
      </c>
      <c r="AU188" s="254" t="s">
        <v>18</v>
      </c>
      <c r="AY188" s="89" t="s">
        <v>118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89" t="s">
        <v>85</v>
      </c>
      <c r="BK188" s="255">
        <f>ROUND(I188*H188,2)</f>
        <v>0</v>
      </c>
      <c r="BL188" s="89" t="s">
        <v>123</v>
      </c>
      <c r="BM188" s="254" t="s">
        <v>1133</v>
      </c>
    </row>
    <row r="189" spans="1:65" s="112" customFormat="1" ht="19.5" x14ac:dyDescent="0.2">
      <c r="A189" s="190"/>
      <c r="B189" s="108"/>
      <c r="C189" s="190"/>
      <c r="D189" s="262" t="s">
        <v>139</v>
      </c>
      <c r="E189" s="190"/>
      <c r="F189" s="269" t="s">
        <v>356</v>
      </c>
      <c r="G189" s="190"/>
      <c r="H189" s="190"/>
      <c r="I189" s="176"/>
      <c r="J189" s="190"/>
      <c r="K189" s="190"/>
      <c r="L189" s="108"/>
      <c r="M189" s="258"/>
      <c r="N189" s="259"/>
      <c r="O189" s="138"/>
      <c r="P189" s="138"/>
      <c r="Q189" s="138"/>
      <c r="R189" s="138"/>
      <c r="S189" s="138"/>
      <c r="T189" s="139"/>
      <c r="U189" s="190"/>
      <c r="V189" s="190"/>
      <c r="W189" s="190"/>
      <c r="X189" s="190"/>
      <c r="Y189" s="190"/>
      <c r="Z189" s="190"/>
      <c r="AA189" s="190"/>
      <c r="AB189" s="190"/>
      <c r="AC189" s="190"/>
      <c r="AD189" s="190"/>
      <c r="AE189" s="190"/>
      <c r="AT189" s="89" t="s">
        <v>139</v>
      </c>
      <c r="AU189" s="89" t="s">
        <v>18</v>
      </c>
    </row>
    <row r="190" spans="1:65" s="112" customFormat="1" ht="16.5" customHeight="1" x14ac:dyDescent="0.2">
      <c r="A190" s="190"/>
      <c r="B190" s="108"/>
      <c r="C190" s="244" t="s">
        <v>361</v>
      </c>
      <c r="D190" s="244" t="s">
        <v>120</v>
      </c>
      <c r="E190" s="245" t="s">
        <v>1134</v>
      </c>
      <c r="F190" s="246" t="s">
        <v>1135</v>
      </c>
      <c r="G190" s="247" t="s">
        <v>127</v>
      </c>
      <c r="H190" s="248">
        <v>19</v>
      </c>
      <c r="I190" s="85"/>
      <c r="J190" s="249">
        <f>ROUND(I190*H190,2)</f>
        <v>0</v>
      </c>
      <c r="K190" s="246" t="s">
        <v>122</v>
      </c>
      <c r="L190" s="108"/>
      <c r="M190" s="250" t="s">
        <v>1</v>
      </c>
      <c r="N190" s="251" t="s">
        <v>45</v>
      </c>
      <c r="O190" s="252">
        <v>2.8000000000000001E-2</v>
      </c>
      <c r="P190" s="252">
        <f>O190*H190</f>
        <v>0.53200000000000003</v>
      </c>
      <c r="Q190" s="252">
        <v>0</v>
      </c>
      <c r="R190" s="252">
        <f>Q190*H190</f>
        <v>0</v>
      </c>
      <c r="S190" s="252">
        <v>6.9999999999999999E-4</v>
      </c>
      <c r="T190" s="253">
        <f>S190*H190</f>
        <v>1.3299999999999999E-2</v>
      </c>
      <c r="U190" s="190"/>
      <c r="V190" s="190"/>
      <c r="W190" s="190"/>
      <c r="X190" s="190"/>
      <c r="Y190" s="190"/>
      <c r="Z190" s="190"/>
      <c r="AA190" s="190"/>
      <c r="AB190" s="190"/>
      <c r="AC190" s="190"/>
      <c r="AD190" s="190"/>
      <c r="AE190" s="190"/>
      <c r="AR190" s="254" t="s">
        <v>123</v>
      </c>
      <c r="AT190" s="254" t="s">
        <v>120</v>
      </c>
      <c r="AU190" s="254" t="s">
        <v>18</v>
      </c>
      <c r="AY190" s="89" t="s">
        <v>118</v>
      </c>
      <c r="BE190" s="255">
        <f>IF(N190="základní",J190,0)</f>
        <v>0</v>
      </c>
      <c r="BF190" s="255">
        <f>IF(N190="snížená",J190,0)</f>
        <v>0</v>
      </c>
      <c r="BG190" s="255">
        <f>IF(N190="zákl. přenesená",J190,0)</f>
        <v>0</v>
      </c>
      <c r="BH190" s="255">
        <f>IF(N190="sníž. přenesená",J190,0)</f>
        <v>0</v>
      </c>
      <c r="BI190" s="255">
        <f>IF(N190="nulová",J190,0)</f>
        <v>0</v>
      </c>
      <c r="BJ190" s="89" t="s">
        <v>85</v>
      </c>
      <c r="BK190" s="255">
        <f>ROUND(I190*H190,2)</f>
        <v>0</v>
      </c>
      <c r="BL190" s="89" t="s">
        <v>123</v>
      </c>
      <c r="BM190" s="254" t="s">
        <v>1136</v>
      </c>
    </row>
    <row r="191" spans="1:65" s="112" customFormat="1" x14ac:dyDescent="0.2">
      <c r="A191" s="190"/>
      <c r="B191" s="108"/>
      <c r="C191" s="190"/>
      <c r="D191" s="256" t="s">
        <v>124</v>
      </c>
      <c r="E191" s="190"/>
      <c r="F191" s="257" t="s">
        <v>1137</v>
      </c>
      <c r="G191" s="190"/>
      <c r="H191" s="190"/>
      <c r="I191" s="176"/>
      <c r="J191" s="190"/>
      <c r="K191" s="190"/>
      <c r="L191" s="108"/>
      <c r="M191" s="258"/>
      <c r="N191" s="259"/>
      <c r="O191" s="138"/>
      <c r="P191" s="138"/>
      <c r="Q191" s="138"/>
      <c r="R191" s="138"/>
      <c r="S191" s="138"/>
      <c r="T191" s="139"/>
      <c r="U191" s="190"/>
      <c r="V191" s="190"/>
      <c r="W191" s="190"/>
      <c r="X191" s="190"/>
      <c r="Y191" s="190"/>
      <c r="Z191" s="190"/>
      <c r="AA191" s="190"/>
      <c r="AB191" s="190"/>
      <c r="AC191" s="190"/>
      <c r="AD191" s="190"/>
      <c r="AE191" s="190"/>
      <c r="AT191" s="89" t="s">
        <v>124</v>
      </c>
      <c r="AU191" s="89" t="s">
        <v>18</v>
      </c>
    </row>
    <row r="192" spans="1:65" s="112" customFormat="1" ht="24.2" customHeight="1" x14ac:dyDescent="0.2">
      <c r="A192" s="190"/>
      <c r="B192" s="108"/>
      <c r="C192" s="244" t="s">
        <v>25</v>
      </c>
      <c r="D192" s="244" t="s">
        <v>120</v>
      </c>
      <c r="E192" s="245" t="s">
        <v>398</v>
      </c>
      <c r="F192" s="246" t="s">
        <v>1138</v>
      </c>
      <c r="G192" s="247" t="s">
        <v>189</v>
      </c>
      <c r="H192" s="248">
        <v>22</v>
      </c>
      <c r="I192" s="85"/>
      <c r="J192" s="249">
        <f>ROUND(I192*H192,2)</f>
        <v>0</v>
      </c>
      <c r="K192" s="246" t="s">
        <v>122</v>
      </c>
      <c r="L192" s="108"/>
      <c r="M192" s="250" t="s">
        <v>1</v>
      </c>
      <c r="N192" s="251" t="s">
        <v>45</v>
      </c>
      <c r="O192" s="252">
        <v>0.46500000000000002</v>
      </c>
      <c r="P192" s="252">
        <f>O192*H192</f>
        <v>10.23</v>
      </c>
      <c r="Q192" s="252">
        <v>0</v>
      </c>
      <c r="R192" s="252">
        <f>Q192*H192</f>
        <v>0</v>
      </c>
      <c r="S192" s="252">
        <v>0</v>
      </c>
      <c r="T192" s="253">
        <f>S192*H192</f>
        <v>0</v>
      </c>
      <c r="U192" s="190"/>
      <c r="V192" s="190"/>
      <c r="W192" s="190"/>
      <c r="X192" s="190"/>
      <c r="Y192" s="190"/>
      <c r="Z192" s="190"/>
      <c r="AA192" s="190"/>
      <c r="AB192" s="190"/>
      <c r="AC192" s="190"/>
      <c r="AD192" s="190"/>
      <c r="AE192" s="190"/>
      <c r="AR192" s="254" t="s">
        <v>123</v>
      </c>
      <c r="AT192" s="254" t="s">
        <v>120</v>
      </c>
      <c r="AU192" s="254" t="s">
        <v>18</v>
      </c>
      <c r="AY192" s="89" t="s">
        <v>118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89" t="s">
        <v>85</v>
      </c>
      <c r="BK192" s="255">
        <f>ROUND(I192*H192,2)</f>
        <v>0</v>
      </c>
      <c r="BL192" s="89" t="s">
        <v>123</v>
      </c>
      <c r="BM192" s="254" t="s">
        <v>1139</v>
      </c>
    </row>
    <row r="193" spans="1:65" s="112" customFormat="1" x14ac:dyDescent="0.2">
      <c r="A193" s="190"/>
      <c r="B193" s="108"/>
      <c r="C193" s="190"/>
      <c r="D193" s="256" t="s">
        <v>124</v>
      </c>
      <c r="E193" s="190"/>
      <c r="F193" s="257" t="s">
        <v>1140</v>
      </c>
      <c r="G193" s="190"/>
      <c r="H193" s="190"/>
      <c r="I193" s="176"/>
      <c r="J193" s="190"/>
      <c r="K193" s="190"/>
      <c r="L193" s="108"/>
      <c r="M193" s="258"/>
      <c r="N193" s="259"/>
      <c r="O193" s="138"/>
      <c r="P193" s="138"/>
      <c r="Q193" s="138"/>
      <c r="R193" s="138"/>
      <c r="S193" s="138"/>
      <c r="T193" s="139"/>
      <c r="U193" s="190"/>
      <c r="V193" s="190"/>
      <c r="W193" s="190"/>
      <c r="X193" s="190"/>
      <c r="Y193" s="190"/>
      <c r="Z193" s="190"/>
      <c r="AA193" s="190"/>
      <c r="AB193" s="190"/>
      <c r="AC193" s="190"/>
      <c r="AD193" s="190"/>
      <c r="AE193" s="190"/>
      <c r="AT193" s="89" t="s">
        <v>124</v>
      </c>
      <c r="AU193" s="89" t="s">
        <v>18</v>
      </c>
    </row>
    <row r="194" spans="1:65" s="112" customFormat="1" ht="19.5" x14ac:dyDescent="0.2">
      <c r="A194" s="190"/>
      <c r="B194" s="108"/>
      <c r="C194" s="190"/>
      <c r="D194" s="262" t="s">
        <v>139</v>
      </c>
      <c r="E194" s="190"/>
      <c r="F194" s="269" t="s">
        <v>401</v>
      </c>
      <c r="G194" s="190"/>
      <c r="H194" s="190"/>
      <c r="I194" s="176"/>
      <c r="J194" s="190"/>
      <c r="K194" s="190"/>
      <c r="L194" s="108"/>
      <c r="M194" s="258"/>
      <c r="N194" s="259"/>
      <c r="O194" s="138"/>
      <c r="P194" s="138"/>
      <c r="Q194" s="138"/>
      <c r="R194" s="138"/>
      <c r="S194" s="138"/>
      <c r="T194" s="139"/>
      <c r="U194" s="190"/>
      <c r="V194" s="190"/>
      <c r="W194" s="190"/>
      <c r="X194" s="190"/>
      <c r="Y194" s="190"/>
      <c r="Z194" s="190"/>
      <c r="AA194" s="190"/>
      <c r="AB194" s="190"/>
      <c r="AC194" s="190"/>
      <c r="AD194" s="190"/>
      <c r="AE194" s="190"/>
      <c r="AT194" s="89" t="s">
        <v>139</v>
      </c>
      <c r="AU194" s="89" t="s">
        <v>18</v>
      </c>
    </row>
    <row r="195" spans="1:65" s="112" customFormat="1" ht="16.5" customHeight="1" x14ac:dyDescent="0.2">
      <c r="A195" s="190"/>
      <c r="B195" s="108"/>
      <c r="C195" s="278" t="s">
        <v>368</v>
      </c>
      <c r="D195" s="278" t="s">
        <v>157</v>
      </c>
      <c r="E195" s="279" t="s">
        <v>1141</v>
      </c>
      <c r="F195" s="299" t="s">
        <v>1142</v>
      </c>
      <c r="G195" s="281" t="s">
        <v>189</v>
      </c>
      <c r="H195" s="282">
        <v>22</v>
      </c>
      <c r="I195" s="86"/>
      <c r="J195" s="283">
        <f>ROUND(I195*H195,2)</f>
        <v>0</v>
      </c>
      <c r="K195" s="280" t="s">
        <v>122</v>
      </c>
      <c r="L195" s="284"/>
      <c r="M195" s="285" t="s">
        <v>1</v>
      </c>
      <c r="N195" s="286" t="s">
        <v>45</v>
      </c>
      <c r="O195" s="252">
        <v>0</v>
      </c>
      <c r="P195" s="252">
        <f>O195*H195</f>
        <v>0</v>
      </c>
      <c r="Q195" s="252">
        <v>4.0000000000000003E-5</v>
      </c>
      <c r="R195" s="252">
        <f>Q195*H195</f>
        <v>8.8000000000000003E-4</v>
      </c>
      <c r="S195" s="252">
        <v>0</v>
      </c>
      <c r="T195" s="253">
        <f>S195*H195</f>
        <v>0</v>
      </c>
      <c r="U195" s="190"/>
      <c r="V195" s="190"/>
      <c r="W195" s="190"/>
      <c r="X195" s="190"/>
      <c r="Y195" s="190"/>
      <c r="Z195" s="190"/>
      <c r="AA195" s="190"/>
      <c r="AB195" s="190"/>
      <c r="AC195" s="190"/>
      <c r="AD195" s="190"/>
      <c r="AE195" s="190"/>
      <c r="AR195" s="254" t="s">
        <v>141</v>
      </c>
      <c r="AT195" s="254" t="s">
        <v>157</v>
      </c>
      <c r="AU195" s="254" t="s">
        <v>18</v>
      </c>
      <c r="AY195" s="89" t="s">
        <v>118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89" t="s">
        <v>85</v>
      </c>
      <c r="BK195" s="255">
        <f>ROUND(I195*H195,2)</f>
        <v>0</v>
      </c>
      <c r="BL195" s="89" t="s">
        <v>123</v>
      </c>
      <c r="BM195" s="254" t="s">
        <v>1143</v>
      </c>
    </row>
    <row r="196" spans="1:65" s="112" customFormat="1" ht="24.2" customHeight="1" x14ac:dyDescent="0.2">
      <c r="A196" s="190"/>
      <c r="B196" s="108"/>
      <c r="C196" s="244" t="s">
        <v>372</v>
      </c>
      <c r="D196" s="244" t="s">
        <v>120</v>
      </c>
      <c r="E196" s="245" t="s">
        <v>407</v>
      </c>
      <c r="F196" s="290" t="s">
        <v>1144</v>
      </c>
      <c r="G196" s="247" t="s">
        <v>189</v>
      </c>
      <c r="H196" s="248">
        <v>11</v>
      </c>
      <c r="I196" s="85"/>
      <c r="J196" s="249">
        <f>ROUND(I196*H196,2)</f>
        <v>0</v>
      </c>
      <c r="K196" s="246" t="s">
        <v>122</v>
      </c>
      <c r="L196" s="108"/>
      <c r="M196" s="250" t="s">
        <v>1</v>
      </c>
      <c r="N196" s="251" t="s">
        <v>45</v>
      </c>
      <c r="O196" s="252">
        <v>0.57199999999999995</v>
      </c>
      <c r="P196" s="252">
        <f>O196*H196</f>
        <v>6.2919999999999998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190"/>
      <c r="V196" s="190"/>
      <c r="W196" s="190"/>
      <c r="X196" s="190"/>
      <c r="Y196" s="190"/>
      <c r="Z196" s="190"/>
      <c r="AA196" s="190"/>
      <c r="AB196" s="190"/>
      <c r="AC196" s="190"/>
      <c r="AD196" s="190"/>
      <c r="AE196" s="190"/>
      <c r="AR196" s="254" t="s">
        <v>123</v>
      </c>
      <c r="AT196" s="254" t="s">
        <v>120</v>
      </c>
      <c r="AU196" s="254" t="s">
        <v>18</v>
      </c>
      <c r="AY196" s="89" t="s">
        <v>118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89" t="s">
        <v>85</v>
      </c>
      <c r="BK196" s="255">
        <f>ROUND(I196*H196,2)</f>
        <v>0</v>
      </c>
      <c r="BL196" s="89" t="s">
        <v>123</v>
      </c>
      <c r="BM196" s="254" t="s">
        <v>1145</v>
      </c>
    </row>
    <row r="197" spans="1:65" s="112" customFormat="1" x14ac:dyDescent="0.2">
      <c r="A197" s="190"/>
      <c r="B197" s="108"/>
      <c r="C197" s="190"/>
      <c r="D197" s="256" t="s">
        <v>124</v>
      </c>
      <c r="E197" s="190"/>
      <c r="F197" s="257" t="s">
        <v>1146</v>
      </c>
      <c r="G197" s="190"/>
      <c r="H197" s="190"/>
      <c r="I197" s="176"/>
      <c r="J197" s="190"/>
      <c r="K197" s="190"/>
      <c r="L197" s="108"/>
      <c r="M197" s="258"/>
      <c r="N197" s="259"/>
      <c r="O197" s="138"/>
      <c r="P197" s="138"/>
      <c r="Q197" s="138"/>
      <c r="R197" s="138"/>
      <c r="S197" s="138"/>
      <c r="T197" s="139"/>
      <c r="U197" s="190"/>
      <c r="V197" s="190"/>
      <c r="W197" s="190"/>
      <c r="X197" s="190"/>
      <c r="Y197" s="190"/>
      <c r="Z197" s="190"/>
      <c r="AA197" s="190"/>
      <c r="AB197" s="190"/>
      <c r="AC197" s="190"/>
      <c r="AD197" s="190"/>
      <c r="AE197" s="190"/>
      <c r="AT197" s="89" t="s">
        <v>124</v>
      </c>
      <c r="AU197" s="89" t="s">
        <v>18</v>
      </c>
    </row>
    <row r="198" spans="1:65" s="112" customFormat="1" ht="19.5" x14ac:dyDescent="0.2">
      <c r="A198" s="190"/>
      <c r="B198" s="108"/>
      <c r="C198" s="190"/>
      <c r="D198" s="262" t="s">
        <v>139</v>
      </c>
      <c r="E198" s="190"/>
      <c r="F198" s="269" t="s">
        <v>410</v>
      </c>
      <c r="G198" s="190"/>
      <c r="H198" s="190"/>
      <c r="I198" s="176"/>
      <c r="J198" s="190"/>
      <c r="K198" s="190"/>
      <c r="L198" s="108"/>
      <c r="M198" s="258"/>
      <c r="N198" s="259"/>
      <c r="O198" s="138"/>
      <c r="P198" s="138"/>
      <c r="Q198" s="138"/>
      <c r="R198" s="138"/>
      <c r="S198" s="138"/>
      <c r="T198" s="139"/>
      <c r="U198" s="190"/>
      <c r="V198" s="190"/>
      <c r="W198" s="190"/>
      <c r="X198" s="190"/>
      <c r="Y198" s="190"/>
      <c r="Z198" s="190"/>
      <c r="AA198" s="190"/>
      <c r="AB198" s="190"/>
      <c r="AC198" s="190"/>
      <c r="AD198" s="190"/>
      <c r="AE198" s="190"/>
      <c r="AT198" s="89" t="s">
        <v>139</v>
      </c>
      <c r="AU198" s="89" t="s">
        <v>18</v>
      </c>
    </row>
    <row r="199" spans="1:65" s="112" customFormat="1" ht="16.5" customHeight="1" x14ac:dyDescent="0.2">
      <c r="A199" s="190"/>
      <c r="B199" s="108"/>
      <c r="C199" s="278" t="s">
        <v>376</v>
      </c>
      <c r="D199" s="278" t="s">
        <v>157</v>
      </c>
      <c r="E199" s="279" t="s">
        <v>1147</v>
      </c>
      <c r="F199" s="280" t="s">
        <v>1148</v>
      </c>
      <c r="G199" s="281" t="s">
        <v>189</v>
      </c>
      <c r="H199" s="282">
        <v>11</v>
      </c>
      <c r="I199" s="86"/>
      <c r="J199" s="283">
        <f>ROUND(I199*H199,2)</f>
        <v>0</v>
      </c>
      <c r="K199" s="280" t="s">
        <v>1</v>
      </c>
      <c r="L199" s="284"/>
      <c r="M199" s="285" t="s">
        <v>1</v>
      </c>
      <c r="N199" s="286" t="s">
        <v>45</v>
      </c>
      <c r="O199" s="252">
        <v>0</v>
      </c>
      <c r="P199" s="252">
        <f>O199*H199</f>
        <v>0</v>
      </c>
      <c r="Q199" s="252">
        <v>2.1600000000000001E-2</v>
      </c>
      <c r="R199" s="252">
        <f>Q199*H199</f>
        <v>0.23760000000000001</v>
      </c>
      <c r="S199" s="252">
        <v>0</v>
      </c>
      <c r="T199" s="253">
        <f>S199*H199</f>
        <v>0</v>
      </c>
      <c r="U199" s="190"/>
      <c r="V199" s="190"/>
      <c r="W199" s="190"/>
      <c r="X199" s="190"/>
      <c r="Y199" s="190"/>
      <c r="Z199" s="190"/>
      <c r="AA199" s="190"/>
      <c r="AB199" s="190"/>
      <c r="AC199" s="190"/>
      <c r="AD199" s="190"/>
      <c r="AE199" s="190"/>
      <c r="AR199" s="254" t="s">
        <v>141</v>
      </c>
      <c r="AT199" s="254" t="s">
        <v>157</v>
      </c>
      <c r="AU199" s="254" t="s">
        <v>18</v>
      </c>
      <c r="AY199" s="89" t="s">
        <v>118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89" t="s">
        <v>85</v>
      </c>
      <c r="BK199" s="255">
        <f>ROUND(I199*H199,2)</f>
        <v>0</v>
      </c>
      <c r="BL199" s="89" t="s">
        <v>123</v>
      </c>
      <c r="BM199" s="254" t="s">
        <v>1149</v>
      </c>
    </row>
    <row r="200" spans="1:65" s="112" customFormat="1" ht="24.2" customHeight="1" x14ac:dyDescent="0.2">
      <c r="A200" s="190"/>
      <c r="B200" s="108"/>
      <c r="C200" s="244" t="s">
        <v>381</v>
      </c>
      <c r="D200" s="244" t="s">
        <v>120</v>
      </c>
      <c r="E200" s="245" t="s">
        <v>416</v>
      </c>
      <c r="F200" s="246" t="s">
        <v>417</v>
      </c>
      <c r="G200" s="247" t="s">
        <v>189</v>
      </c>
      <c r="H200" s="248">
        <v>11</v>
      </c>
      <c r="I200" s="85"/>
      <c r="J200" s="249">
        <f>ROUND(I200*H200,2)</f>
        <v>0</v>
      </c>
      <c r="K200" s="246" t="s">
        <v>122</v>
      </c>
      <c r="L200" s="108"/>
      <c r="M200" s="250" t="s">
        <v>1</v>
      </c>
      <c r="N200" s="251" t="s">
        <v>45</v>
      </c>
      <c r="O200" s="252">
        <v>1.1819999999999999</v>
      </c>
      <c r="P200" s="252">
        <f>O200*H200</f>
        <v>13.001999999999999</v>
      </c>
      <c r="Q200" s="252">
        <v>7.2000000000000005E-4</v>
      </c>
      <c r="R200" s="252">
        <f>Q200*H200</f>
        <v>7.92E-3</v>
      </c>
      <c r="S200" s="252">
        <v>0</v>
      </c>
      <c r="T200" s="253">
        <f>S200*H200</f>
        <v>0</v>
      </c>
      <c r="U200" s="190"/>
      <c r="V200" s="190"/>
      <c r="W200" s="190"/>
      <c r="X200" s="190"/>
      <c r="Y200" s="190"/>
      <c r="Z200" s="190"/>
      <c r="AA200" s="190"/>
      <c r="AB200" s="190"/>
      <c r="AC200" s="190"/>
      <c r="AD200" s="190"/>
      <c r="AE200" s="190"/>
      <c r="AR200" s="254" t="s">
        <v>123</v>
      </c>
      <c r="AT200" s="254" t="s">
        <v>120</v>
      </c>
      <c r="AU200" s="254" t="s">
        <v>18</v>
      </c>
      <c r="AY200" s="89" t="s">
        <v>118</v>
      </c>
      <c r="BE200" s="255">
        <f>IF(N200="základní",J200,0)</f>
        <v>0</v>
      </c>
      <c r="BF200" s="255">
        <f>IF(N200="snížená",J200,0)</f>
        <v>0</v>
      </c>
      <c r="BG200" s="255">
        <f>IF(N200="zákl. přenesená",J200,0)</f>
        <v>0</v>
      </c>
      <c r="BH200" s="255">
        <f>IF(N200="sníž. přenesená",J200,0)</f>
        <v>0</v>
      </c>
      <c r="BI200" s="255">
        <f>IF(N200="nulová",J200,0)</f>
        <v>0</v>
      </c>
      <c r="BJ200" s="89" t="s">
        <v>85</v>
      </c>
      <c r="BK200" s="255">
        <f>ROUND(I200*H200,2)</f>
        <v>0</v>
      </c>
      <c r="BL200" s="89" t="s">
        <v>123</v>
      </c>
      <c r="BM200" s="254" t="s">
        <v>1150</v>
      </c>
    </row>
    <row r="201" spans="1:65" s="112" customFormat="1" x14ac:dyDescent="0.2">
      <c r="A201" s="190"/>
      <c r="B201" s="108"/>
      <c r="C201" s="190"/>
      <c r="D201" s="256" t="s">
        <v>124</v>
      </c>
      <c r="E201" s="190"/>
      <c r="F201" s="257" t="s">
        <v>1151</v>
      </c>
      <c r="G201" s="190"/>
      <c r="H201" s="190"/>
      <c r="I201" s="176"/>
      <c r="J201" s="190"/>
      <c r="K201" s="190"/>
      <c r="L201" s="108"/>
      <c r="M201" s="258"/>
      <c r="N201" s="259"/>
      <c r="O201" s="138"/>
      <c r="P201" s="138"/>
      <c r="Q201" s="138"/>
      <c r="R201" s="138"/>
      <c r="S201" s="138"/>
      <c r="T201" s="139"/>
      <c r="U201" s="190"/>
      <c r="V201" s="190"/>
      <c r="W201" s="190"/>
      <c r="X201" s="190"/>
      <c r="Y201" s="190"/>
      <c r="Z201" s="190"/>
      <c r="AA201" s="190"/>
      <c r="AB201" s="190"/>
      <c r="AC201" s="190"/>
      <c r="AD201" s="190"/>
      <c r="AE201" s="190"/>
      <c r="AT201" s="89" t="s">
        <v>124</v>
      </c>
      <c r="AU201" s="89" t="s">
        <v>18</v>
      </c>
    </row>
    <row r="202" spans="1:65" s="112" customFormat="1" ht="24" customHeight="1" x14ac:dyDescent="0.2">
      <c r="A202" s="190"/>
      <c r="B202" s="108"/>
      <c r="C202" s="278" t="s">
        <v>385</v>
      </c>
      <c r="D202" s="278" t="s">
        <v>157</v>
      </c>
      <c r="E202" s="279" t="s">
        <v>420</v>
      </c>
      <c r="F202" s="289" t="s">
        <v>1487</v>
      </c>
      <c r="G202" s="281" t="s">
        <v>189</v>
      </c>
      <c r="H202" s="282">
        <v>11</v>
      </c>
      <c r="I202" s="86"/>
      <c r="J202" s="283">
        <f>ROUND(I202*H202,2)</f>
        <v>0</v>
      </c>
      <c r="K202" s="280" t="s">
        <v>122</v>
      </c>
      <c r="L202" s="284"/>
      <c r="M202" s="285" t="s">
        <v>1</v>
      </c>
      <c r="N202" s="286" t="s">
        <v>45</v>
      </c>
      <c r="O202" s="252">
        <v>0</v>
      </c>
      <c r="P202" s="252">
        <f>O202*H202</f>
        <v>0</v>
      </c>
      <c r="Q202" s="252">
        <v>3.8E-3</v>
      </c>
      <c r="R202" s="252">
        <f>Q202*H202</f>
        <v>4.1799999999999997E-2</v>
      </c>
      <c r="S202" s="252">
        <v>0</v>
      </c>
      <c r="T202" s="253">
        <f>S202*H202</f>
        <v>0</v>
      </c>
      <c r="U202" s="190"/>
      <c r="V202" s="190"/>
      <c r="W202" s="190"/>
      <c r="X202" s="190"/>
      <c r="Y202" s="190"/>
      <c r="Z202" s="190"/>
      <c r="AA202" s="190"/>
      <c r="AB202" s="190"/>
      <c r="AC202" s="190"/>
      <c r="AD202" s="190"/>
      <c r="AE202" s="190"/>
      <c r="AR202" s="254" t="s">
        <v>141</v>
      </c>
      <c r="AT202" s="254" t="s">
        <v>157</v>
      </c>
      <c r="AU202" s="254" t="s">
        <v>18</v>
      </c>
      <c r="AY202" s="89" t="s">
        <v>118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89" t="s">
        <v>85</v>
      </c>
      <c r="BK202" s="255">
        <f>ROUND(I202*H202,2)</f>
        <v>0</v>
      </c>
      <c r="BL202" s="89" t="s">
        <v>123</v>
      </c>
      <c r="BM202" s="254" t="s">
        <v>1152</v>
      </c>
    </row>
    <row r="203" spans="1:65" s="112" customFormat="1" ht="24.2" customHeight="1" x14ac:dyDescent="0.2">
      <c r="A203" s="190"/>
      <c r="B203" s="108"/>
      <c r="C203" s="244" t="s">
        <v>389</v>
      </c>
      <c r="D203" s="244" t="s">
        <v>120</v>
      </c>
      <c r="E203" s="245" t="s">
        <v>424</v>
      </c>
      <c r="F203" s="246" t="s">
        <v>425</v>
      </c>
      <c r="G203" s="247" t="s">
        <v>189</v>
      </c>
      <c r="H203" s="248">
        <v>3</v>
      </c>
      <c r="I203" s="85"/>
      <c r="J203" s="249">
        <f>ROUND(I203*H203,2)</f>
        <v>0</v>
      </c>
      <c r="K203" s="246" t="s">
        <v>122</v>
      </c>
      <c r="L203" s="108"/>
      <c r="M203" s="250" t="s">
        <v>1</v>
      </c>
      <c r="N203" s="251" t="s">
        <v>45</v>
      </c>
      <c r="O203" s="252">
        <v>1.554</v>
      </c>
      <c r="P203" s="252">
        <f>O203*H203</f>
        <v>4.6619999999999999</v>
      </c>
      <c r="Q203" s="252">
        <v>1.6199999999999999E-3</v>
      </c>
      <c r="R203" s="252">
        <f>Q203*H203</f>
        <v>4.8599999999999997E-3</v>
      </c>
      <c r="S203" s="252">
        <v>0</v>
      </c>
      <c r="T203" s="253">
        <f>S203*H203</f>
        <v>0</v>
      </c>
      <c r="U203" s="190"/>
      <c r="V203" s="190"/>
      <c r="W203" s="190"/>
      <c r="X203" s="190"/>
      <c r="Y203" s="190"/>
      <c r="Z203" s="190"/>
      <c r="AA203" s="190"/>
      <c r="AB203" s="190"/>
      <c r="AC203" s="190"/>
      <c r="AD203" s="190"/>
      <c r="AE203" s="190"/>
      <c r="AR203" s="254" t="s">
        <v>123</v>
      </c>
      <c r="AT203" s="254" t="s">
        <v>120</v>
      </c>
      <c r="AU203" s="254" t="s">
        <v>18</v>
      </c>
      <c r="AY203" s="89" t="s">
        <v>118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89" t="s">
        <v>85</v>
      </c>
      <c r="BK203" s="255">
        <f>ROUND(I203*H203,2)</f>
        <v>0</v>
      </c>
      <c r="BL203" s="89" t="s">
        <v>123</v>
      </c>
      <c r="BM203" s="254" t="s">
        <v>1153</v>
      </c>
    </row>
    <row r="204" spans="1:65" s="112" customFormat="1" x14ac:dyDescent="0.2">
      <c r="A204" s="190"/>
      <c r="B204" s="108"/>
      <c r="C204" s="190"/>
      <c r="D204" s="256" t="s">
        <v>124</v>
      </c>
      <c r="E204" s="190"/>
      <c r="F204" s="257" t="s">
        <v>1154</v>
      </c>
      <c r="G204" s="190"/>
      <c r="H204" s="190"/>
      <c r="I204" s="176"/>
      <c r="J204" s="190"/>
      <c r="K204" s="190"/>
      <c r="L204" s="108"/>
      <c r="M204" s="258"/>
      <c r="N204" s="259"/>
      <c r="O204" s="138"/>
      <c r="P204" s="138"/>
      <c r="Q204" s="138"/>
      <c r="R204" s="138"/>
      <c r="S204" s="138"/>
      <c r="T204" s="139"/>
      <c r="U204" s="190"/>
      <c r="V204" s="190"/>
      <c r="W204" s="190"/>
      <c r="X204" s="190"/>
      <c r="Y204" s="190"/>
      <c r="Z204" s="190"/>
      <c r="AA204" s="190"/>
      <c r="AB204" s="190"/>
      <c r="AC204" s="190"/>
      <c r="AD204" s="190"/>
      <c r="AE204" s="190"/>
      <c r="AT204" s="89" t="s">
        <v>124</v>
      </c>
      <c r="AU204" s="89" t="s">
        <v>18</v>
      </c>
    </row>
    <row r="205" spans="1:65" s="112" customFormat="1" ht="24" customHeight="1" x14ac:dyDescent="0.2">
      <c r="A205" s="190"/>
      <c r="B205" s="108"/>
      <c r="C205" s="278" t="s">
        <v>393</v>
      </c>
      <c r="D205" s="278" t="s">
        <v>157</v>
      </c>
      <c r="E205" s="279" t="s">
        <v>428</v>
      </c>
      <c r="F205" s="289" t="s">
        <v>1488</v>
      </c>
      <c r="G205" s="281" t="s">
        <v>189</v>
      </c>
      <c r="H205" s="282">
        <v>3</v>
      </c>
      <c r="I205" s="86"/>
      <c r="J205" s="283">
        <f>ROUND(I205*H205,2)</f>
        <v>0</v>
      </c>
      <c r="K205" s="280" t="s">
        <v>122</v>
      </c>
      <c r="L205" s="284"/>
      <c r="M205" s="285" t="s">
        <v>1</v>
      </c>
      <c r="N205" s="286" t="s">
        <v>45</v>
      </c>
      <c r="O205" s="252">
        <v>0</v>
      </c>
      <c r="P205" s="252">
        <f>O205*H205</f>
        <v>0</v>
      </c>
      <c r="Q205" s="252">
        <v>1.555E-2</v>
      </c>
      <c r="R205" s="252">
        <f>Q205*H205</f>
        <v>4.6649999999999997E-2</v>
      </c>
      <c r="S205" s="252">
        <v>0</v>
      </c>
      <c r="T205" s="253">
        <f>S205*H205</f>
        <v>0</v>
      </c>
      <c r="U205" s="190"/>
      <c r="V205" s="190"/>
      <c r="W205" s="190"/>
      <c r="X205" s="190"/>
      <c r="Y205" s="190"/>
      <c r="Z205" s="190"/>
      <c r="AA205" s="190"/>
      <c r="AB205" s="190"/>
      <c r="AC205" s="190"/>
      <c r="AD205" s="190"/>
      <c r="AE205" s="190"/>
      <c r="AR205" s="254" t="s">
        <v>141</v>
      </c>
      <c r="AT205" s="254" t="s">
        <v>157</v>
      </c>
      <c r="AU205" s="254" t="s">
        <v>18</v>
      </c>
      <c r="AY205" s="89" t="s">
        <v>118</v>
      </c>
      <c r="BE205" s="255">
        <f>IF(N205="základní",J205,0)</f>
        <v>0</v>
      </c>
      <c r="BF205" s="255">
        <f>IF(N205="snížená",J205,0)</f>
        <v>0</v>
      </c>
      <c r="BG205" s="255">
        <f>IF(N205="zákl. přenesená",J205,0)</f>
        <v>0</v>
      </c>
      <c r="BH205" s="255">
        <f>IF(N205="sníž. přenesená",J205,0)</f>
        <v>0</v>
      </c>
      <c r="BI205" s="255">
        <f>IF(N205="nulová",J205,0)</f>
        <v>0</v>
      </c>
      <c r="BJ205" s="89" t="s">
        <v>85</v>
      </c>
      <c r="BK205" s="255">
        <f>ROUND(I205*H205,2)</f>
        <v>0</v>
      </c>
      <c r="BL205" s="89" t="s">
        <v>123</v>
      </c>
      <c r="BM205" s="254" t="s">
        <v>1155</v>
      </c>
    </row>
    <row r="206" spans="1:65" s="112" customFormat="1" ht="24.2" customHeight="1" x14ac:dyDescent="0.2">
      <c r="A206" s="190"/>
      <c r="B206" s="108"/>
      <c r="C206" s="244" t="s">
        <v>397</v>
      </c>
      <c r="D206" s="244" t="s">
        <v>120</v>
      </c>
      <c r="E206" s="245" t="s">
        <v>432</v>
      </c>
      <c r="F206" s="246" t="s">
        <v>433</v>
      </c>
      <c r="G206" s="247" t="s">
        <v>189</v>
      </c>
      <c r="H206" s="248">
        <v>6</v>
      </c>
      <c r="I206" s="85"/>
      <c r="J206" s="249">
        <f>ROUND(I206*H206,2)</f>
        <v>0</v>
      </c>
      <c r="K206" s="246" t="s">
        <v>122</v>
      </c>
      <c r="L206" s="108"/>
      <c r="M206" s="250" t="s">
        <v>1</v>
      </c>
      <c r="N206" s="251" t="s">
        <v>45</v>
      </c>
      <c r="O206" s="252">
        <v>1.8660000000000001</v>
      </c>
      <c r="P206" s="252">
        <f>O206*H206</f>
        <v>11.196000000000002</v>
      </c>
      <c r="Q206" s="252">
        <v>1.65E-3</v>
      </c>
      <c r="R206" s="252">
        <f>Q206*H206</f>
        <v>9.8999999999999991E-3</v>
      </c>
      <c r="S206" s="252">
        <v>0</v>
      </c>
      <c r="T206" s="253">
        <f>S206*H206</f>
        <v>0</v>
      </c>
      <c r="U206" s="190"/>
      <c r="V206" s="190"/>
      <c r="W206" s="190"/>
      <c r="X206" s="190"/>
      <c r="Y206" s="190"/>
      <c r="Z206" s="190"/>
      <c r="AA206" s="190"/>
      <c r="AB206" s="190"/>
      <c r="AC206" s="190"/>
      <c r="AD206" s="190"/>
      <c r="AE206" s="190"/>
      <c r="AR206" s="254" t="s">
        <v>123</v>
      </c>
      <c r="AT206" s="254" t="s">
        <v>120</v>
      </c>
      <c r="AU206" s="254" t="s">
        <v>18</v>
      </c>
      <c r="AY206" s="89" t="s">
        <v>118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89" t="s">
        <v>85</v>
      </c>
      <c r="BK206" s="255">
        <f>ROUND(I206*H206,2)</f>
        <v>0</v>
      </c>
      <c r="BL206" s="89" t="s">
        <v>123</v>
      </c>
      <c r="BM206" s="254" t="s">
        <v>1156</v>
      </c>
    </row>
    <row r="207" spans="1:65" s="112" customFormat="1" x14ac:dyDescent="0.2">
      <c r="A207" s="190"/>
      <c r="B207" s="108"/>
      <c r="C207" s="190"/>
      <c r="D207" s="256" t="s">
        <v>124</v>
      </c>
      <c r="E207" s="190"/>
      <c r="F207" s="257" t="s">
        <v>1157</v>
      </c>
      <c r="G207" s="190"/>
      <c r="H207" s="190"/>
      <c r="I207" s="176"/>
      <c r="J207" s="190"/>
      <c r="K207" s="190"/>
      <c r="L207" s="108"/>
      <c r="M207" s="258"/>
      <c r="N207" s="259"/>
      <c r="O207" s="138"/>
      <c r="P207" s="138"/>
      <c r="Q207" s="138"/>
      <c r="R207" s="138"/>
      <c r="S207" s="138"/>
      <c r="T207" s="139"/>
      <c r="U207" s="190"/>
      <c r="V207" s="190"/>
      <c r="W207" s="190"/>
      <c r="X207" s="190"/>
      <c r="Y207" s="190"/>
      <c r="Z207" s="190"/>
      <c r="AA207" s="190"/>
      <c r="AB207" s="190"/>
      <c r="AC207" s="190"/>
      <c r="AD207" s="190"/>
      <c r="AE207" s="190"/>
      <c r="AT207" s="89" t="s">
        <v>124</v>
      </c>
      <c r="AU207" s="89" t="s">
        <v>18</v>
      </c>
    </row>
    <row r="208" spans="1:65" s="112" customFormat="1" ht="24" customHeight="1" x14ac:dyDescent="0.2">
      <c r="A208" s="190"/>
      <c r="B208" s="108"/>
      <c r="C208" s="278" t="s">
        <v>402</v>
      </c>
      <c r="D208" s="278" t="s">
        <v>157</v>
      </c>
      <c r="E208" s="279" t="s">
        <v>436</v>
      </c>
      <c r="F208" s="289" t="s">
        <v>1489</v>
      </c>
      <c r="G208" s="281" t="s">
        <v>189</v>
      </c>
      <c r="H208" s="282">
        <v>6</v>
      </c>
      <c r="I208" s="86"/>
      <c r="J208" s="283">
        <f>ROUND(I208*H208,2)</f>
        <v>0</v>
      </c>
      <c r="K208" s="280" t="s">
        <v>122</v>
      </c>
      <c r="L208" s="284"/>
      <c r="M208" s="285" t="s">
        <v>1</v>
      </c>
      <c r="N208" s="286" t="s">
        <v>45</v>
      </c>
      <c r="O208" s="252">
        <v>0</v>
      </c>
      <c r="P208" s="252">
        <f>O208*H208</f>
        <v>0</v>
      </c>
      <c r="Q208" s="252">
        <v>2.4500000000000001E-2</v>
      </c>
      <c r="R208" s="252">
        <f>Q208*H208</f>
        <v>0.14700000000000002</v>
      </c>
      <c r="S208" s="252">
        <v>0</v>
      </c>
      <c r="T208" s="253">
        <f>S208*H208</f>
        <v>0</v>
      </c>
      <c r="U208" s="190"/>
      <c r="V208" s="190"/>
      <c r="W208" s="190"/>
      <c r="X208" s="190"/>
      <c r="Y208" s="190"/>
      <c r="Z208" s="190"/>
      <c r="AA208" s="190"/>
      <c r="AB208" s="190"/>
      <c r="AC208" s="190"/>
      <c r="AD208" s="190"/>
      <c r="AE208" s="190"/>
      <c r="AR208" s="254" t="s">
        <v>141</v>
      </c>
      <c r="AT208" s="254" t="s">
        <v>157</v>
      </c>
      <c r="AU208" s="254" t="s">
        <v>18</v>
      </c>
      <c r="AY208" s="89" t="s">
        <v>118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89" t="s">
        <v>85</v>
      </c>
      <c r="BK208" s="255">
        <f>ROUND(I208*H208,2)</f>
        <v>0</v>
      </c>
      <c r="BL208" s="89" t="s">
        <v>123</v>
      </c>
      <c r="BM208" s="254" t="s">
        <v>1158</v>
      </c>
    </row>
    <row r="209" spans="1:65" s="112" customFormat="1" ht="24.2" customHeight="1" x14ac:dyDescent="0.2">
      <c r="A209" s="190"/>
      <c r="B209" s="108"/>
      <c r="C209" s="244" t="s">
        <v>406</v>
      </c>
      <c r="D209" s="244" t="s">
        <v>120</v>
      </c>
      <c r="E209" s="245" t="s">
        <v>452</v>
      </c>
      <c r="F209" s="246" t="s">
        <v>453</v>
      </c>
      <c r="G209" s="247" t="s">
        <v>189</v>
      </c>
      <c r="H209" s="248">
        <v>11</v>
      </c>
      <c r="I209" s="85"/>
      <c r="J209" s="249">
        <f>ROUND(I209*H209,2)</f>
        <v>0</v>
      </c>
      <c r="K209" s="246" t="s">
        <v>122</v>
      </c>
      <c r="L209" s="108"/>
      <c r="M209" s="250" t="s">
        <v>1</v>
      </c>
      <c r="N209" s="251" t="s">
        <v>45</v>
      </c>
      <c r="O209" s="252">
        <v>3.51</v>
      </c>
      <c r="P209" s="252">
        <f>O209*H209</f>
        <v>38.61</v>
      </c>
      <c r="Q209" s="252">
        <v>0</v>
      </c>
      <c r="R209" s="252">
        <f>Q209*H209</f>
        <v>0</v>
      </c>
      <c r="S209" s="252">
        <v>0</v>
      </c>
      <c r="T209" s="253">
        <f>S209*H209</f>
        <v>0</v>
      </c>
      <c r="U209" s="190"/>
      <c r="V209" s="190"/>
      <c r="W209" s="190"/>
      <c r="X209" s="190"/>
      <c r="Y209" s="190"/>
      <c r="Z209" s="190"/>
      <c r="AA209" s="190"/>
      <c r="AB209" s="190"/>
      <c r="AC209" s="190"/>
      <c r="AD209" s="190"/>
      <c r="AE209" s="190"/>
      <c r="AR209" s="254" t="s">
        <v>123</v>
      </c>
      <c r="AT209" s="254" t="s">
        <v>120</v>
      </c>
      <c r="AU209" s="254" t="s">
        <v>18</v>
      </c>
      <c r="AY209" s="89" t="s">
        <v>118</v>
      </c>
      <c r="BE209" s="255">
        <f>IF(N209="základní",J209,0)</f>
        <v>0</v>
      </c>
      <c r="BF209" s="255">
        <f>IF(N209="snížená",J209,0)</f>
        <v>0</v>
      </c>
      <c r="BG209" s="255">
        <f>IF(N209="zákl. přenesená",J209,0)</f>
        <v>0</v>
      </c>
      <c r="BH209" s="255">
        <f>IF(N209="sníž. přenesená",J209,0)</f>
        <v>0</v>
      </c>
      <c r="BI209" s="255">
        <f>IF(N209="nulová",J209,0)</f>
        <v>0</v>
      </c>
      <c r="BJ209" s="89" t="s">
        <v>85</v>
      </c>
      <c r="BK209" s="255">
        <f>ROUND(I209*H209,2)</f>
        <v>0</v>
      </c>
      <c r="BL209" s="89" t="s">
        <v>123</v>
      </c>
      <c r="BM209" s="254" t="s">
        <v>1159</v>
      </c>
    </row>
    <row r="210" spans="1:65" s="112" customFormat="1" x14ac:dyDescent="0.2">
      <c r="A210" s="190"/>
      <c r="B210" s="108"/>
      <c r="C210" s="190"/>
      <c r="D210" s="256" t="s">
        <v>124</v>
      </c>
      <c r="E210" s="190"/>
      <c r="F210" s="257" t="s">
        <v>1160</v>
      </c>
      <c r="G210" s="190"/>
      <c r="H210" s="190"/>
      <c r="I210" s="176"/>
      <c r="J210" s="190"/>
      <c r="K210" s="190"/>
      <c r="L210" s="108"/>
      <c r="M210" s="258"/>
      <c r="N210" s="259"/>
      <c r="O210" s="138"/>
      <c r="P210" s="138"/>
      <c r="Q210" s="138"/>
      <c r="R210" s="138"/>
      <c r="S210" s="138"/>
      <c r="T210" s="139"/>
      <c r="U210" s="190"/>
      <c r="V210" s="190"/>
      <c r="W210" s="190"/>
      <c r="X210" s="190"/>
      <c r="Y210" s="190"/>
      <c r="Z210" s="190"/>
      <c r="AA210" s="190"/>
      <c r="AB210" s="190"/>
      <c r="AC210" s="190"/>
      <c r="AD210" s="190"/>
      <c r="AE210" s="190"/>
      <c r="AT210" s="89" t="s">
        <v>124</v>
      </c>
      <c r="AU210" s="89" t="s">
        <v>18</v>
      </c>
    </row>
    <row r="211" spans="1:65" s="112" customFormat="1" ht="24" customHeight="1" x14ac:dyDescent="0.2">
      <c r="A211" s="190"/>
      <c r="B211" s="108"/>
      <c r="C211" s="278" t="s">
        <v>411</v>
      </c>
      <c r="D211" s="278" t="s">
        <v>157</v>
      </c>
      <c r="E211" s="279" t="s">
        <v>456</v>
      </c>
      <c r="F211" s="289" t="s">
        <v>1490</v>
      </c>
      <c r="G211" s="281" t="s">
        <v>189</v>
      </c>
      <c r="H211" s="282">
        <v>11</v>
      </c>
      <c r="I211" s="86"/>
      <c r="J211" s="283">
        <f>ROUND(I211*H211,2)</f>
        <v>0</v>
      </c>
      <c r="K211" s="280" t="s">
        <v>122</v>
      </c>
      <c r="L211" s="284"/>
      <c r="M211" s="285" t="s">
        <v>1</v>
      </c>
      <c r="N211" s="286" t="s">
        <v>45</v>
      </c>
      <c r="O211" s="252">
        <v>0</v>
      </c>
      <c r="P211" s="252">
        <f>O211*H211</f>
        <v>0</v>
      </c>
      <c r="Q211" s="252">
        <v>1.9E-3</v>
      </c>
      <c r="R211" s="252">
        <f>Q211*H211</f>
        <v>2.0899999999999998E-2</v>
      </c>
      <c r="S211" s="252">
        <v>0</v>
      </c>
      <c r="T211" s="253">
        <f>S211*H211</f>
        <v>0</v>
      </c>
      <c r="U211" s="190"/>
      <c r="V211" s="190"/>
      <c r="W211" s="190"/>
      <c r="X211" s="190"/>
      <c r="Y211" s="190"/>
      <c r="Z211" s="190"/>
      <c r="AA211" s="190"/>
      <c r="AB211" s="190"/>
      <c r="AC211" s="190"/>
      <c r="AD211" s="190"/>
      <c r="AE211" s="190"/>
      <c r="AR211" s="254" t="s">
        <v>141</v>
      </c>
      <c r="AT211" s="254" t="s">
        <v>157</v>
      </c>
      <c r="AU211" s="254" t="s">
        <v>18</v>
      </c>
      <c r="AY211" s="89" t="s">
        <v>118</v>
      </c>
      <c r="BE211" s="255">
        <f>IF(N211="základní",J211,0)</f>
        <v>0</v>
      </c>
      <c r="BF211" s="255">
        <f>IF(N211="snížená",J211,0)</f>
        <v>0</v>
      </c>
      <c r="BG211" s="255">
        <f>IF(N211="zákl. přenesená",J211,0)</f>
        <v>0</v>
      </c>
      <c r="BH211" s="255">
        <f>IF(N211="sníž. přenesená",J211,0)</f>
        <v>0</v>
      </c>
      <c r="BI211" s="255">
        <f>IF(N211="nulová",J211,0)</f>
        <v>0</v>
      </c>
      <c r="BJ211" s="89" t="s">
        <v>85</v>
      </c>
      <c r="BK211" s="255">
        <f>ROUND(I211*H211,2)</f>
        <v>0</v>
      </c>
      <c r="BL211" s="89" t="s">
        <v>123</v>
      </c>
      <c r="BM211" s="254" t="s">
        <v>1161</v>
      </c>
    </row>
    <row r="212" spans="1:65" s="112" customFormat="1" ht="29.25" x14ac:dyDescent="0.2">
      <c r="A212" s="190"/>
      <c r="B212" s="108"/>
      <c r="C212" s="190"/>
      <c r="D212" s="262" t="s">
        <v>139</v>
      </c>
      <c r="E212" s="190"/>
      <c r="F212" s="269" t="s">
        <v>458</v>
      </c>
      <c r="G212" s="190"/>
      <c r="H212" s="190"/>
      <c r="I212" s="176"/>
      <c r="J212" s="190"/>
      <c r="K212" s="190"/>
      <c r="L212" s="108"/>
      <c r="M212" s="258"/>
      <c r="N212" s="259"/>
      <c r="O212" s="138"/>
      <c r="P212" s="138"/>
      <c r="Q212" s="138"/>
      <c r="R212" s="138"/>
      <c r="S212" s="138"/>
      <c r="T212" s="139"/>
      <c r="U212" s="190"/>
      <c r="V212" s="190"/>
      <c r="W212" s="190"/>
      <c r="X212" s="190"/>
      <c r="Y212" s="190"/>
      <c r="Z212" s="190"/>
      <c r="AA212" s="190"/>
      <c r="AB212" s="190"/>
      <c r="AC212" s="190"/>
      <c r="AD212" s="190"/>
      <c r="AE212" s="190"/>
      <c r="AT212" s="89" t="s">
        <v>139</v>
      </c>
      <c r="AU212" s="89" t="s">
        <v>18</v>
      </c>
    </row>
    <row r="213" spans="1:65" s="112" customFormat="1" ht="16.5" customHeight="1" x14ac:dyDescent="0.2">
      <c r="A213" s="190"/>
      <c r="B213" s="108"/>
      <c r="C213" s="244" t="s">
        <v>415</v>
      </c>
      <c r="D213" s="244" t="s">
        <v>120</v>
      </c>
      <c r="E213" s="245" t="s">
        <v>460</v>
      </c>
      <c r="F213" s="246" t="s">
        <v>1162</v>
      </c>
      <c r="G213" s="247" t="s">
        <v>127</v>
      </c>
      <c r="H213" s="248">
        <v>18.8</v>
      </c>
      <c r="I213" s="85"/>
      <c r="J213" s="249">
        <f>ROUND(I213*H213,2)</f>
        <v>0</v>
      </c>
      <c r="K213" s="246" t="s">
        <v>122</v>
      </c>
      <c r="L213" s="108"/>
      <c r="M213" s="250" t="s">
        <v>1</v>
      </c>
      <c r="N213" s="251" t="s">
        <v>45</v>
      </c>
      <c r="O213" s="252">
        <v>6.2E-2</v>
      </c>
      <c r="P213" s="252">
        <f>O213*H213</f>
        <v>1.1656</v>
      </c>
      <c r="Q213" s="252">
        <v>0</v>
      </c>
      <c r="R213" s="252">
        <f>Q213*H213</f>
        <v>0</v>
      </c>
      <c r="S213" s="252">
        <v>0</v>
      </c>
      <c r="T213" s="253">
        <f>S213*H213</f>
        <v>0</v>
      </c>
      <c r="U213" s="190"/>
      <c r="V213" s="190"/>
      <c r="W213" s="190"/>
      <c r="X213" s="190"/>
      <c r="Y213" s="190"/>
      <c r="Z213" s="190"/>
      <c r="AA213" s="190"/>
      <c r="AB213" s="190"/>
      <c r="AC213" s="190"/>
      <c r="AD213" s="190"/>
      <c r="AE213" s="190"/>
      <c r="AR213" s="254" t="s">
        <v>123</v>
      </c>
      <c r="AT213" s="254" t="s">
        <v>120</v>
      </c>
      <c r="AU213" s="254" t="s">
        <v>18</v>
      </c>
      <c r="AY213" s="89" t="s">
        <v>118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89" t="s">
        <v>85</v>
      </c>
      <c r="BK213" s="255">
        <f>ROUND(I213*H213,2)</f>
        <v>0</v>
      </c>
      <c r="BL213" s="89" t="s">
        <v>123</v>
      </c>
      <c r="BM213" s="254" t="s">
        <v>1163</v>
      </c>
    </row>
    <row r="214" spans="1:65" s="112" customFormat="1" x14ac:dyDescent="0.2">
      <c r="A214" s="190"/>
      <c r="B214" s="108"/>
      <c r="C214" s="190"/>
      <c r="D214" s="256" t="s">
        <v>124</v>
      </c>
      <c r="E214" s="190"/>
      <c r="F214" s="257" t="s">
        <v>1164</v>
      </c>
      <c r="G214" s="190"/>
      <c r="H214" s="190"/>
      <c r="I214" s="176"/>
      <c r="J214" s="190"/>
      <c r="K214" s="190"/>
      <c r="L214" s="108"/>
      <c r="M214" s="258"/>
      <c r="N214" s="259"/>
      <c r="O214" s="138"/>
      <c r="P214" s="138"/>
      <c r="Q214" s="138"/>
      <c r="R214" s="138"/>
      <c r="S214" s="138"/>
      <c r="T214" s="139"/>
      <c r="U214" s="190"/>
      <c r="V214" s="190"/>
      <c r="W214" s="190"/>
      <c r="X214" s="190"/>
      <c r="Y214" s="190"/>
      <c r="Z214" s="190"/>
      <c r="AA214" s="190"/>
      <c r="AB214" s="190"/>
      <c r="AC214" s="190"/>
      <c r="AD214" s="190"/>
      <c r="AE214" s="190"/>
      <c r="AT214" s="89" t="s">
        <v>124</v>
      </c>
      <c r="AU214" s="89" t="s">
        <v>18</v>
      </c>
    </row>
    <row r="215" spans="1:65" s="112" customFormat="1" ht="16.5" customHeight="1" x14ac:dyDescent="0.2">
      <c r="A215" s="190"/>
      <c r="B215" s="108"/>
      <c r="C215" s="244" t="s">
        <v>419</v>
      </c>
      <c r="D215" s="244" t="s">
        <v>120</v>
      </c>
      <c r="E215" s="245" t="s">
        <v>465</v>
      </c>
      <c r="F215" s="246" t="s">
        <v>466</v>
      </c>
      <c r="G215" s="247" t="s">
        <v>127</v>
      </c>
      <c r="H215" s="248">
        <v>66.8</v>
      </c>
      <c r="I215" s="85"/>
      <c r="J215" s="249">
        <f>ROUND(I215*H215,2)</f>
        <v>0</v>
      </c>
      <c r="K215" s="246" t="s">
        <v>122</v>
      </c>
      <c r="L215" s="108"/>
      <c r="M215" s="250" t="s">
        <v>1</v>
      </c>
      <c r="N215" s="251" t="s">
        <v>45</v>
      </c>
      <c r="O215" s="252">
        <v>4.3999999999999997E-2</v>
      </c>
      <c r="P215" s="252">
        <f>O215*H215</f>
        <v>2.9391999999999996</v>
      </c>
      <c r="Q215" s="252">
        <v>0</v>
      </c>
      <c r="R215" s="252">
        <f>Q215*H215</f>
        <v>0</v>
      </c>
      <c r="S215" s="252">
        <v>0</v>
      </c>
      <c r="T215" s="253">
        <f>S215*H215</f>
        <v>0</v>
      </c>
      <c r="U215" s="190"/>
      <c r="V215" s="190"/>
      <c r="W215" s="190"/>
      <c r="X215" s="190"/>
      <c r="Y215" s="190"/>
      <c r="Z215" s="190"/>
      <c r="AA215" s="190"/>
      <c r="AB215" s="190"/>
      <c r="AC215" s="190"/>
      <c r="AD215" s="190"/>
      <c r="AE215" s="190"/>
      <c r="AR215" s="254" t="s">
        <v>123</v>
      </c>
      <c r="AT215" s="254" t="s">
        <v>120</v>
      </c>
      <c r="AU215" s="254" t="s">
        <v>18</v>
      </c>
      <c r="AY215" s="89" t="s">
        <v>118</v>
      </c>
      <c r="BE215" s="255">
        <f>IF(N215="základní",J215,0)</f>
        <v>0</v>
      </c>
      <c r="BF215" s="255">
        <f>IF(N215="snížená",J215,0)</f>
        <v>0</v>
      </c>
      <c r="BG215" s="255">
        <f>IF(N215="zákl. přenesená",J215,0)</f>
        <v>0</v>
      </c>
      <c r="BH215" s="255">
        <f>IF(N215="sníž. přenesená",J215,0)</f>
        <v>0</v>
      </c>
      <c r="BI215" s="255">
        <f>IF(N215="nulová",J215,0)</f>
        <v>0</v>
      </c>
      <c r="BJ215" s="89" t="s">
        <v>85</v>
      </c>
      <c r="BK215" s="255">
        <f>ROUND(I215*H215,2)</f>
        <v>0</v>
      </c>
      <c r="BL215" s="89" t="s">
        <v>123</v>
      </c>
      <c r="BM215" s="254" t="s">
        <v>1165</v>
      </c>
    </row>
    <row r="216" spans="1:65" s="112" customFormat="1" x14ac:dyDescent="0.2">
      <c r="A216" s="190"/>
      <c r="B216" s="108"/>
      <c r="C216" s="190"/>
      <c r="D216" s="256" t="s">
        <v>124</v>
      </c>
      <c r="E216" s="190"/>
      <c r="F216" s="257" t="s">
        <v>1166</v>
      </c>
      <c r="G216" s="190"/>
      <c r="H216" s="190"/>
      <c r="I216" s="176"/>
      <c r="J216" s="190"/>
      <c r="K216" s="190"/>
      <c r="L216" s="108"/>
      <c r="M216" s="258"/>
      <c r="N216" s="259"/>
      <c r="O216" s="138"/>
      <c r="P216" s="138"/>
      <c r="Q216" s="138"/>
      <c r="R216" s="138"/>
      <c r="S216" s="138"/>
      <c r="T216" s="139"/>
      <c r="U216" s="190"/>
      <c r="V216" s="190"/>
      <c r="W216" s="190"/>
      <c r="X216" s="190"/>
      <c r="Y216" s="190"/>
      <c r="Z216" s="190"/>
      <c r="AA216" s="190"/>
      <c r="AB216" s="190"/>
      <c r="AC216" s="190"/>
      <c r="AD216" s="190"/>
      <c r="AE216" s="190"/>
      <c r="AT216" s="89" t="s">
        <v>124</v>
      </c>
      <c r="AU216" s="89" t="s">
        <v>18</v>
      </c>
    </row>
    <row r="217" spans="1:65" s="260" customFormat="1" x14ac:dyDescent="0.2">
      <c r="B217" s="261"/>
      <c r="D217" s="262" t="s">
        <v>125</v>
      </c>
      <c r="E217" s="263" t="s">
        <v>1</v>
      </c>
      <c r="F217" s="264" t="s">
        <v>1167</v>
      </c>
      <c r="H217" s="265">
        <v>33.4</v>
      </c>
      <c r="I217" s="179"/>
      <c r="L217" s="261"/>
      <c r="M217" s="266"/>
      <c r="N217" s="267"/>
      <c r="O217" s="267"/>
      <c r="P217" s="267"/>
      <c r="Q217" s="267"/>
      <c r="R217" s="267"/>
      <c r="S217" s="267"/>
      <c r="T217" s="268"/>
      <c r="AT217" s="263" t="s">
        <v>125</v>
      </c>
      <c r="AU217" s="263" t="s">
        <v>18</v>
      </c>
      <c r="AV217" s="260" t="s">
        <v>18</v>
      </c>
      <c r="AW217" s="260" t="s">
        <v>35</v>
      </c>
      <c r="AX217" s="260" t="s">
        <v>80</v>
      </c>
      <c r="AY217" s="263" t="s">
        <v>118</v>
      </c>
    </row>
    <row r="218" spans="1:65" s="260" customFormat="1" x14ac:dyDescent="0.2">
      <c r="B218" s="261"/>
      <c r="D218" s="262" t="s">
        <v>125</v>
      </c>
      <c r="E218" s="263" t="s">
        <v>1</v>
      </c>
      <c r="F218" s="264" t="s">
        <v>1168</v>
      </c>
      <c r="H218" s="265">
        <v>33.4</v>
      </c>
      <c r="I218" s="179"/>
      <c r="L218" s="261"/>
      <c r="M218" s="266"/>
      <c r="N218" s="267"/>
      <c r="O218" s="267"/>
      <c r="P218" s="267"/>
      <c r="Q218" s="267"/>
      <c r="R218" s="267"/>
      <c r="S218" s="267"/>
      <c r="T218" s="268"/>
      <c r="AT218" s="263" t="s">
        <v>125</v>
      </c>
      <c r="AU218" s="263" t="s">
        <v>18</v>
      </c>
      <c r="AV218" s="260" t="s">
        <v>18</v>
      </c>
      <c r="AW218" s="260" t="s">
        <v>35</v>
      </c>
      <c r="AX218" s="260" t="s">
        <v>80</v>
      </c>
      <c r="AY218" s="263" t="s">
        <v>118</v>
      </c>
    </row>
    <row r="219" spans="1:65" s="270" customFormat="1" x14ac:dyDescent="0.2">
      <c r="B219" s="271"/>
      <c r="D219" s="262" t="s">
        <v>125</v>
      </c>
      <c r="E219" s="272" t="s">
        <v>1</v>
      </c>
      <c r="F219" s="273" t="s">
        <v>134</v>
      </c>
      <c r="H219" s="274">
        <v>66.8</v>
      </c>
      <c r="I219" s="180"/>
      <c r="L219" s="271"/>
      <c r="M219" s="275"/>
      <c r="N219" s="276"/>
      <c r="O219" s="276"/>
      <c r="P219" s="276"/>
      <c r="Q219" s="276"/>
      <c r="R219" s="276"/>
      <c r="S219" s="276"/>
      <c r="T219" s="277"/>
      <c r="AT219" s="272" t="s">
        <v>125</v>
      </c>
      <c r="AU219" s="272" t="s">
        <v>18</v>
      </c>
      <c r="AV219" s="270" t="s">
        <v>123</v>
      </c>
      <c r="AW219" s="270" t="s">
        <v>35</v>
      </c>
      <c r="AX219" s="270" t="s">
        <v>85</v>
      </c>
      <c r="AY219" s="272" t="s">
        <v>118</v>
      </c>
    </row>
    <row r="220" spans="1:65" s="112" customFormat="1" ht="16.5" customHeight="1" x14ac:dyDescent="0.2">
      <c r="A220" s="190"/>
      <c r="B220" s="108"/>
      <c r="C220" s="244" t="s">
        <v>423</v>
      </c>
      <c r="D220" s="244" t="s">
        <v>120</v>
      </c>
      <c r="E220" s="245" t="s">
        <v>471</v>
      </c>
      <c r="F220" s="246" t="s">
        <v>472</v>
      </c>
      <c r="G220" s="247" t="s">
        <v>127</v>
      </c>
      <c r="H220" s="248">
        <v>415</v>
      </c>
      <c r="I220" s="85"/>
      <c r="J220" s="249">
        <f>ROUND(I220*H220,2)</f>
        <v>0</v>
      </c>
      <c r="K220" s="246" t="s">
        <v>122</v>
      </c>
      <c r="L220" s="108"/>
      <c r="M220" s="250" t="s">
        <v>1</v>
      </c>
      <c r="N220" s="251" t="s">
        <v>45</v>
      </c>
      <c r="O220" s="252">
        <v>4.3999999999999997E-2</v>
      </c>
      <c r="P220" s="252">
        <f>O220*H220</f>
        <v>18.259999999999998</v>
      </c>
      <c r="Q220" s="252">
        <v>0</v>
      </c>
      <c r="R220" s="252">
        <f>Q220*H220</f>
        <v>0</v>
      </c>
      <c r="S220" s="252">
        <v>0</v>
      </c>
      <c r="T220" s="253">
        <f>S220*H220</f>
        <v>0</v>
      </c>
      <c r="U220" s="190"/>
      <c r="V220" s="190"/>
      <c r="W220" s="190"/>
      <c r="X220" s="190"/>
      <c r="Y220" s="190"/>
      <c r="Z220" s="190"/>
      <c r="AA220" s="190"/>
      <c r="AB220" s="190"/>
      <c r="AC220" s="190"/>
      <c r="AD220" s="190"/>
      <c r="AE220" s="190"/>
      <c r="AR220" s="254" t="s">
        <v>123</v>
      </c>
      <c r="AT220" s="254" t="s">
        <v>120</v>
      </c>
      <c r="AU220" s="254" t="s">
        <v>18</v>
      </c>
      <c r="AY220" s="89" t="s">
        <v>118</v>
      </c>
      <c r="BE220" s="255">
        <f>IF(N220="základní",J220,0)</f>
        <v>0</v>
      </c>
      <c r="BF220" s="255">
        <f>IF(N220="snížená",J220,0)</f>
        <v>0</v>
      </c>
      <c r="BG220" s="255">
        <f>IF(N220="zákl. přenesená",J220,0)</f>
        <v>0</v>
      </c>
      <c r="BH220" s="255">
        <f>IF(N220="sníž. přenesená",J220,0)</f>
        <v>0</v>
      </c>
      <c r="BI220" s="255">
        <f>IF(N220="nulová",J220,0)</f>
        <v>0</v>
      </c>
      <c r="BJ220" s="89" t="s">
        <v>85</v>
      </c>
      <c r="BK220" s="255">
        <f>ROUND(I220*H220,2)</f>
        <v>0</v>
      </c>
      <c r="BL220" s="89" t="s">
        <v>123</v>
      </c>
      <c r="BM220" s="254" t="s">
        <v>1169</v>
      </c>
    </row>
    <row r="221" spans="1:65" s="112" customFormat="1" x14ac:dyDescent="0.2">
      <c r="A221" s="190"/>
      <c r="B221" s="108"/>
      <c r="C221" s="190"/>
      <c r="D221" s="256" t="s">
        <v>124</v>
      </c>
      <c r="E221" s="190"/>
      <c r="F221" s="257" t="s">
        <v>1170</v>
      </c>
      <c r="G221" s="190"/>
      <c r="H221" s="190"/>
      <c r="I221" s="176"/>
      <c r="J221" s="190"/>
      <c r="K221" s="190"/>
      <c r="L221" s="108"/>
      <c r="M221" s="258"/>
      <c r="N221" s="259"/>
      <c r="O221" s="138"/>
      <c r="P221" s="138"/>
      <c r="Q221" s="138"/>
      <c r="R221" s="138"/>
      <c r="S221" s="138"/>
      <c r="T221" s="139"/>
      <c r="U221" s="190"/>
      <c r="V221" s="190"/>
      <c r="W221" s="190"/>
      <c r="X221" s="190"/>
      <c r="Y221" s="190"/>
      <c r="Z221" s="190"/>
      <c r="AA221" s="190"/>
      <c r="AB221" s="190"/>
      <c r="AC221" s="190"/>
      <c r="AD221" s="190"/>
      <c r="AE221" s="190"/>
      <c r="AT221" s="89" t="s">
        <v>124</v>
      </c>
      <c r="AU221" s="89" t="s">
        <v>18</v>
      </c>
    </row>
    <row r="222" spans="1:65" s="260" customFormat="1" x14ac:dyDescent="0.2">
      <c r="B222" s="261"/>
      <c r="D222" s="262" t="s">
        <v>125</v>
      </c>
      <c r="E222" s="263" t="s">
        <v>1</v>
      </c>
      <c r="F222" s="264" t="s">
        <v>1171</v>
      </c>
      <c r="H222" s="265">
        <v>207.5</v>
      </c>
      <c r="I222" s="179"/>
      <c r="L222" s="261"/>
      <c r="M222" s="266"/>
      <c r="N222" s="267"/>
      <c r="O222" s="267"/>
      <c r="P222" s="267"/>
      <c r="Q222" s="267"/>
      <c r="R222" s="267"/>
      <c r="S222" s="267"/>
      <c r="T222" s="268"/>
      <c r="AT222" s="263" t="s">
        <v>125</v>
      </c>
      <c r="AU222" s="263" t="s">
        <v>18</v>
      </c>
      <c r="AV222" s="260" t="s">
        <v>18</v>
      </c>
      <c r="AW222" s="260" t="s">
        <v>35</v>
      </c>
      <c r="AX222" s="260" t="s">
        <v>80</v>
      </c>
      <c r="AY222" s="263" t="s">
        <v>118</v>
      </c>
    </row>
    <row r="223" spans="1:65" s="260" customFormat="1" x14ac:dyDescent="0.2">
      <c r="B223" s="261"/>
      <c r="D223" s="262" t="s">
        <v>125</v>
      </c>
      <c r="E223" s="263" t="s">
        <v>1</v>
      </c>
      <c r="F223" s="264" t="s">
        <v>1172</v>
      </c>
      <c r="H223" s="265">
        <v>207.5</v>
      </c>
      <c r="I223" s="179"/>
      <c r="L223" s="261"/>
      <c r="M223" s="266"/>
      <c r="N223" s="267"/>
      <c r="O223" s="267"/>
      <c r="P223" s="267"/>
      <c r="Q223" s="267"/>
      <c r="R223" s="267"/>
      <c r="S223" s="267"/>
      <c r="T223" s="268"/>
      <c r="AT223" s="263" t="s">
        <v>125</v>
      </c>
      <c r="AU223" s="263" t="s">
        <v>18</v>
      </c>
      <c r="AV223" s="260" t="s">
        <v>18</v>
      </c>
      <c r="AW223" s="260" t="s">
        <v>35</v>
      </c>
      <c r="AX223" s="260" t="s">
        <v>80</v>
      </c>
      <c r="AY223" s="263" t="s">
        <v>118</v>
      </c>
    </row>
    <row r="224" spans="1:65" s="270" customFormat="1" x14ac:dyDescent="0.2">
      <c r="B224" s="271"/>
      <c r="D224" s="262" t="s">
        <v>125</v>
      </c>
      <c r="E224" s="272" t="s">
        <v>1</v>
      </c>
      <c r="F224" s="273" t="s">
        <v>134</v>
      </c>
      <c r="H224" s="274">
        <v>415</v>
      </c>
      <c r="I224" s="180"/>
      <c r="L224" s="271"/>
      <c r="M224" s="275"/>
      <c r="N224" s="276"/>
      <c r="O224" s="276"/>
      <c r="P224" s="276"/>
      <c r="Q224" s="276"/>
      <c r="R224" s="276"/>
      <c r="S224" s="276"/>
      <c r="T224" s="277"/>
      <c r="AT224" s="272" t="s">
        <v>125</v>
      </c>
      <c r="AU224" s="272" t="s">
        <v>18</v>
      </c>
      <c r="AV224" s="270" t="s">
        <v>123</v>
      </c>
      <c r="AW224" s="270" t="s">
        <v>35</v>
      </c>
      <c r="AX224" s="270" t="s">
        <v>85</v>
      </c>
      <c r="AY224" s="272" t="s">
        <v>118</v>
      </c>
    </row>
    <row r="225" spans="1:65" s="112" customFormat="1" ht="16.5" customHeight="1" x14ac:dyDescent="0.2">
      <c r="A225" s="190"/>
      <c r="B225" s="108"/>
      <c r="C225" s="244" t="s">
        <v>427</v>
      </c>
      <c r="D225" s="244" t="s">
        <v>120</v>
      </c>
      <c r="E225" s="245" t="s">
        <v>477</v>
      </c>
      <c r="F225" s="246" t="s">
        <v>478</v>
      </c>
      <c r="G225" s="247" t="s">
        <v>127</v>
      </c>
      <c r="H225" s="248">
        <v>222.1</v>
      </c>
      <c r="I225" s="85"/>
      <c r="J225" s="249">
        <f>ROUND(I225*H225,2)</f>
        <v>0</v>
      </c>
      <c r="K225" s="246" t="s">
        <v>122</v>
      </c>
      <c r="L225" s="108"/>
      <c r="M225" s="250" t="s">
        <v>1</v>
      </c>
      <c r="N225" s="251" t="s">
        <v>45</v>
      </c>
      <c r="O225" s="252">
        <v>7.9000000000000001E-2</v>
      </c>
      <c r="P225" s="252">
        <f>O225*H225</f>
        <v>17.5459</v>
      </c>
      <c r="Q225" s="252">
        <v>0</v>
      </c>
      <c r="R225" s="252">
        <f>Q225*H225</f>
        <v>0</v>
      </c>
      <c r="S225" s="252">
        <v>0</v>
      </c>
      <c r="T225" s="253">
        <f>S225*H225</f>
        <v>0</v>
      </c>
      <c r="U225" s="190"/>
      <c r="V225" s="190"/>
      <c r="W225" s="190"/>
      <c r="X225" s="190"/>
      <c r="Y225" s="190"/>
      <c r="Z225" s="190"/>
      <c r="AA225" s="190"/>
      <c r="AB225" s="190"/>
      <c r="AC225" s="190"/>
      <c r="AD225" s="190"/>
      <c r="AE225" s="190"/>
      <c r="AR225" s="254" t="s">
        <v>123</v>
      </c>
      <c r="AT225" s="254" t="s">
        <v>120</v>
      </c>
      <c r="AU225" s="254" t="s">
        <v>18</v>
      </c>
      <c r="AY225" s="89" t="s">
        <v>118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89" t="s">
        <v>85</v>
      </c>
      <c r="BK225" s="255">
        <f>ROUND(I225*H225,2)</f>
        <v>0</v>
      </c>
      <c r="BL225" s="89" t="s">
        <v>123</v>
      </c>
      <c r="BM225" s="254" t="s">
        <v>1173</v>
      </c>
    </row>
    <row r="226" spans="1:65" s="112" customFormat="1" x14ac:dyDescent="0.2">
      <c r="A226" s="190"/>
      <c r="B226" s="108"/>
      <c r="C226" s="190"/>
      <c r="D226" s="256" t="s">
        <v>124</v>
      </c>
      <c r="E226" s="190"/>
      <c r="F226" s="257" t="s">
        <v>1174</v>
      </c>
      <c r="G226" s="190"/>
      <c r="H226" s="190"/>
      <c r="I226" s="176"/>
      <c r="J226" s="190"/>
      <c r="K226" s="190"/>
      <c r="L226" s="108"/>
      <c r="M226" s="258"/>
      <c r="N226" s="259"/>
      <c r="O226" s="138"/>
      <c r="P226" s="138"/>
      <c r="Q226" s="138"/>
      <c r="R226" s="138"/>
      <c r="S226" s="138"/>
      <c r="T226" s="139"/>
      <c r="U226" s="190"/>
      <c r="V226" s="190"/>
      <c r="W226" s="190"/>
      <c r="X226" s="190"/>
      <c r="Y226" s="190"/>
      <c r="Z226" s="190"/>
      <c r="AA226" s="190"/>
      <c r="AB226" s="190"/>
      <c r="AC226" s="190"/>
      <c r="AD226" s="190"/>
      <c r="AE226" s="190"/>
      <c r="AT226" s="89" t="s">
        <v>124</v>
      </c>
      <c r="AU226" s="89" t="s">
        <v>18</v>
      </c>
    </row>
    <row r="227" spans="1:65" s="260" customFormat="1" x14ac:dyDescent="0.2">
      <c r="B227" s="261"/>
      <c r="D227" s="262" t="s">
        <v>125</v>
      </c>
      <c r="E227" s="263" t="s">
        <v>1</v>
      </c>
      <c r="F227" s="264" t="s">
        <v>1175</v>
      </c>
      <c r="H227" s="265">
        <v>222.1</v>
      </c>
      <c r="I227" s="179"/>
      <c r="L227" s="261"/>
      <c r="M227" s="266"/>
      <c r="N227" s="267"/>
      <c r="O227" s="267"/>
      <c r="P227" s="267"/>
      <c r="Q227" s="267"/>
      <c r="R227" s="267"/>
      <c r="S227" s="267"/>
      <c r="T227" s="268"/>
      <c r="AT227" s="263" t="s">
        <v>125</v>
      </c>
      <c r="AU227" s="263" t="s">
        <v>18</v>
      </c>
      <c r="AV227" s="260" t="s">
        <v>18</v>
      </c>
      <c r="AW227" s="260" t="s">
        <v>35</v>
      </c>
      <c r="AX227" s="260" t="s">
        <v>85</v>
      </c>
      <c r="AY227" s="263" t="s">
        <v>118</v>
      </c>
    </row>
    <row r="228" spans="1:65" s="112" customFormat="1" ht="16.5" customHeight="1" x14ac:dyDescent="0.2">
      <c r="A228" s="190"/>
      <c r="B228" s="108"/>
      <c r="C228" s="244" t="s">
        <v>431</v>
      </c>
      <c r="D228" s="244" t="s">
        <v>120</v>
      </c>
      <c r="E228" s="245" t="s">
        <v>482</v>
      </c>
      <c r="F228" s="246" t="s">
        <v>483</v>
      </c>
      <c r="G228" s="247" t="s">
        <v>127</v>
      </c>
      <c r="H228" s="248">
        <v>240.9</v>
      </c>
      <c r="I228" s="85"/>
      <c r="J228" s="249">
        <f>ROUND(I228*H228,2)</f>
        <v>0</v>
      </c>
      <c r="K228" s="246" t="s">
        <v>122</v>
      </c>
      <c r="L228" s="108"/>
      <c r="M228" s="250" t="s">
        <v>1</v>
      </c>
      <c r="N228" s="251" t="s">
        <v>45</v>
      </c>
      <c r="O228" s="252">
        <v>0.82799999999999996</v>
      </c>
      <c r="P228" s="252">
        <f>O228*H228</f>
        <v>199.46519999999998</v>
      </c>
      <c r="Q228" s="252">
        <v>1E-4</v>
      </c>
      <c r="R228" s="252">
        <f>Q228*H228</f>
        <v>2.409E-2</v>
      </c>
      <c r="S228" s="252">
        <v>0</v>
      </c>
      <c r="T228" s="253">
        <f>S228*H228</f>
        <v>0</v>
      </c>
      <c r="U228" s="190"/>
      <c r="V228" s="190"/>
      <c r="W228" s="190"/>
      <c r="X228" s="190"/>
      <c r="Y228" s="190"/>
      <c r="Z228" s="190"/>
      <c r="AA228" s="190"/>
      <c r="AB228" s="190"/>
      <c r="AC228" s="190"/>
      <c r="AD228" s="190"/>
      <c r="AE228" s="190"/>
      <c r="AR228" s="254" t="s">
        <v>123</v>
      </c>
      <c r="AT228" s="254" t="s">
        <v>120</v>
      </c>
      <c r="AU228" s="254" t="s">
        <v>18</v>
      </c>
      <c r="AY228" s="89" t="s">
        <v>118</v>
      </c>
      <c r="BE228" s="255">
        <f>IF(N228="základní",J228,0)</f>
        <v>0</v>
      </c>
      <c r="BF228" s="255">
        <f>IF(N228="snížená",J228,0)</f>
        <v>0</v>
      </c>
      <c r="BG228" s="255">
        <f>IF(N228="zákl. přenesená",J228,0)</f>
        <v>0</v>
      </c>
      <c r="BH228" s="255">
        <f>IF(N228="sníž. přenesená",J228,0)</f>
        <v>0</v>
      </c>
      <c r="BI228" s="255">
        <f>IF(N228="nulová",J228,0)</f>
        <v>0</v>
      </c>
      <c r="BJ228" s="89" t="s">
        <v>85</v>
      </c>
      <c r="BK228" s="255">
        <f>ROUND(I228*H228,2)</f>
        <v>0</v>
      </c>
      <c r="BL228" s="89" t="s">
        <v>123</v>
      </c>
      <c r="BM228" s="254" t="s">
        <v>1176</v>
      </c>
    </row>
    <row r="229" spans="1:65" s="112" customFormat="1" x14ac:dyDescent="0.2">
      <c r="A229" s="190"/>
      <c r="B229" s="108"/>
      <c r="C229" s="190"/>
      <c r="D229" s="256" t="s">
        <v>124</v>
      </c>
      <c r="E229" s="190"/>
      <c r="F229" s="257" t="s">
        <v>1177</v>
      </c>
      <c r="G229" s="190"/>
      <c r="H229" s="190"/>
      <c r="I229" s="176"/>
      <c r="J229" s="190"/>
      <c r="K229" s="190"/>
      <c r="L229" s="108"/>
      <c r="M229" s="258"/>
      <c r="N229" s="259"/>
      <c r="O229" s="138"/>
      <c r="P229" s="138"/>
      <c r="Q229" s="138"/>
      <c r="R229" s="138"/>
      <c r="S229" s="138"/>
      <c r="T229" s="139"/>
      <c r="U229" s="190"/>
      <c r="V229" s="190"/>
      <c r="W229" s="190"/>
      <c r="X229" s="190"/>
      <c r="Y229" s="190"/>
      <c r="Z229" s="190"/>
      <c r="AA229" s="190"/>
      <c r="AB229" s="190"/>
      <c r="AC229" s="190"/>
      <c r="AD229" s="190"/>
      <c r="AE229" s="190"/>
      <c r="AT229" s="89" t="s">
        <v>124</v>
      </c>
      <c r="AU229" s="89" t="s">
        <v>18</v>
      </c>
    </row>
    <row r="230" spans="1:65" s="112" customFormat="1" ht="19.5" x14ac:dyDescent="0.2">
      <c r="A230" s="190"/>
      <c r="B230" s="108"/>
      <c r="C230" s="190"/>
      <c r="D230" s="262" t="s">
        <v>139</v>
      </c>
      <c r="E230" s="190"/>
      <c r="F230" s="269" t="s">
        <v>485</v>
      </c>
      <c r="G230" s="190"/>
      <c r="H230" s="190"/>
      <c r="I230" s="176"/>
      <c r="J230" s="190"/>
      <c r="K230" s="190"/>
      <c r="L230" s="108"/>
      <c r="M230" s="258"/>
      <c r="N230" s="259"/>
      <c r="O230" s="138"/>
      <c r="P230" s="138"/>
      <c r="Q230" s="138"/>
      <c r="R230" s="138"/>
      <c r="S230" s="138"/>
      <c r="T230" s="139"/>
      <c r="U230" s="190"/>
      <c r="V230" s="190"/>
      <c r="W230" s="190"/>
      <c r="X230" s="190"/>
      <c r="Y230" s="190"/>
      <c r="Z230" s="190"/>
      <c r="AA230" s="190"/>
      <c r="AB230" s="190"/>
      <c r="AC230" s="190"/>
      <c r="AD230" s="190"/>
      <c r="AE230" s="190"/>
      <c r="AT230" s="89" t="s">
        <v>139</v>
      </c>
      <c r="AU230" s="89" t="s">
        <v>18</v>
      </c>
    </row>
    <row r="231" spans="1:65" s="260" customFormat="1" x14ac:dyDescent="0.2">
      <c r="B231" s="261"/>
      <c r="D231" s="262" t="s">
        <v>125</v>
      </c>
      <c r="E231" s="263" t="s">
        <v>1</v>
      </c>
      <c r="F231" s="264" t="s">
        <v>1178</v>
      </c>
      <c r="H231" s="265">
        <v>240.9</v>
      </c>
      <c r="I231" s="179"/>
      <c r="L231" s="261"/>
      <c r="M231" s="266"/>
      <c r="N231" s="267"/>
      <c r="O231" s="267"/>
      <c r="P231" s="267"/>
      <c r="Q231" s="267"/>
      <c r="R231" s="267"/>
      <c r="S231" s="267"/>
      <c r="T231" s="268"/>
      <c r="AT231" s="263" t="s">
        <v>125</v>
      </c>
      <c r="AU231" s="263" t="s">
        <v>18</v>
      </c>
      <c r="AV231" s="260" t="s">
        <v>18</v>
      </c>
      <c r="AW231" s="260" t="s">
        <v>35</v>
      </c>
      <c r="AX231" s="260" t="s">
        <v>85</v>
      </c>
      <c r="AY231" s="263" t="s">
        <v>118</v>
      </c>
    </row>
    <row r="232" spans="1:65" s="112" customFormat="1" ht="16.5" customHeight="1" x14ac:dyDescent="0.2">
      <c r="A232" s="190"/>
      <c r="B232" s="108"/>
      <c r="C232" s="244" t="s">
        <v>435</v>
      </c>
      <c r="D232" s="244" t="s">
        <v>120</v>
      </c>
      <c r="E232" s="245" t="s">
        <v>488</v>
      </c>
      <c r="F232" s="246" t="s">
        <v>489</v>
      </c>
      <c r="G232" s="247" t="s">
        <v>189</v>
      </c>
      <c r="H232" s="248">
        <v>32</v>
      </c>
      <c r="I232" s="85"/>
      <c r="J232" s="249">
        <f>ROUND(I232*H232,2)</f>
        <v>0</v>
      </c>
      <c r="K232" s="246" t="s">
        <v>122</v>
      </c>
      <c r="L232" s="108"/>
      <c r="M232" s="250" t="s">
        <v>1</v>
      </c>
      <c r="N232" s="251" t="s">
        <v>45</v>
      </c>
      <c r="O232" s="252">
        <v>10.3</v>
      </c>
      <c r="P232" s="252">
        <f>O232*H232</f>
        <v>329.6</v>
      </c>
      <c r="Q232" s="252">
        <v>0.45937</v>
      </c>
      <c r="R232" s="252">
        <f>Q232*H232</f>
        <v>14.69984</v>
      </c>
      <c r="S232" s="252">
        <v>0</v>
      </c>
      <c r="T232" s="253">
        <f>S232*H232</f>
        <v>0</v>
      </c>
      <c r="U232" s="190"/>
      <c r="V232" s="190"/>
      <c r="W232" s="190"/>
      <c r="X232" s="190"/>
      <c r="Y232" s="190"/>
      <c r="Z232" s="190"/>
      <c r="AA232" s="190"/>
      <c r="AB232" s="190"/>
      <c r="AC232" s="190"/>
      <c r="AD232" s="190"/>
      <c r="AE232" s="190"/>
      <c r="AR232" s="254" t="s">
        <v>123</v>
      </c>
      <c r="AT232" s="254" t="s">
        <v>120</v>
      </c>
      <c r="AU232" s="254" t="s">
        <v>18</v>
      </c>
      <c r="AY232" s="89" t="s">
        <v>118</v>
      </c>
      <c r="BE232" s="255">
        <f>IF(N232="základní",J232,0)</f>
        <v>0</v>
      </c>
      <c r="BF232" s="255">
        <f>IF(N232="snížená",J232,0)</f>
        <v>0</v>
      </c>
      <c r="BG232" s="255">
        <f>IF(N232="zákl. přenesená",J232,0)</f>
        <v>0</v>
      </c>
      <c r="BH232" s="255">
        <f>IF(N232="sníž. přenesená",J232,0)</f>
        <v>0</v>
      </c>
      <c r="BI232" s="255">
        <f>IF(N232="nulová",J232,0)</f>
        <v>0</v>
      </c>
      <c r="BJ232" s="89" t="s">
        <v>85</v>
      </c>
      <c r="BK232" s="255">
        <f>ROUND(I232*H232,2)</f>
        <v>0</v>
      </c>
      <c r="BL232" s="89" t="s">
        <v>123</v>
      </c>
      <c r="BM232" s="254" t="s">
        <v>1179</v>
      </c>
    </row>
    <row r="233" spans="1:65" s="112" customFormat="1" x14ac:dyDescent="0.2">
      <c r="A233" s="190"/>
      <c r="B233" s="108"/>
      <c r="C233" s="190"/>
      <c r="D233" s="256" t="s">
        <v>124</v>
      </c>
      <c r="E233" s="190"/>
      <c r="F233" s="257" t="s">
        <v>1180</v>
      </c>
      <c r="G233" s="190"/>
      <c r="H233" s="190"/>
      <c r="I233" s="176"/>
      <c r="J233" s="190"/>
      <c r="K233" s="190"/>
      <c r="L233" s="108"/>
      <c r="M233" s="258"/>
      <c r="N233" s="259"/>
      <c r="O233" s="138"/>
      <c r="P233" s="138"/>
      <c r="Q233" s="138"/>
      <c r="R233" s="138"/>
      <c r="S233" s="138"/>
      <c r="T233" s="139"/>
      <c r="U233" s="190"/>
      <c r="V233" s="190"/>
      <c r="W233" s="190"/>
      <c r="X233" s="190"/>
      <c r="Y233" s="190"/>
      <c r="Z233" s="190"/>
      <c r="AA233" s="190"/>
      <c r="AB233" s="190"/>
      <c r="AC233" s="190"/>
      <c r="AD233" s="190"/>
      <c r="AE233" s="190"/>
      <c r="AT233" s="89" t="s">
        <v>124</v>
      </c>
      <c r="AU233" s="89" t="s">
        <v>18</v>
      </c>
    </row>
    <row r="234" spans="1:65" s="260" customFormat="1" x14ac:dyDescent="0.2">
      <c r="B234" s="261"/>
      <c r="D234" s="262" t="s">
        <v>125</v>
      </c>
      <c r="E234" s="263" t="s">
        <v>1</v>
      </c>
      <c r="F234" s="264" t="s">
        <v>1181</v>
      </c>
      <c r="H234" s="265">
        <v>32</v>
      </c>
      <c r="I234" s="179"/>
      <c r="L234" s="261"/>
      <c r="M234" s="266"/>
      <c r="N234" s="267"/>
      <c r="O234" s="267"/>
      <c r="P234" s="267"/>
      <c r="Q234" s="267"/>
      <c r="R234" s="267"/>
      <c r="S234" s="267"/>
      <c r="T234" s="268"/>
      <c r="AT234" s="263" t="s">
        <v>125</v>
      </c>
      <c r="AU234" s="263" t="s">
        <v>18</v>
      </c>
      <c r="AV234" s="260" t="s">
        <v>18</v>
      </c>
      <c r="AW234" s="260" t="s">
        <v>35</v>
      </c>
      <c r="AX234" s="260" t="s">
        <v>85</v>
      </c>
      <c r="AY234" s="263" t="s">
        <v>118</v>
      </c>
    </row>
    <row r="235" spans="1:65" s="112" customFormat="1" ht="16.5" customHeight="1" x14ac:dyDescent="0.2">
      <c r="A235" s="190"/>
      <c r="B235" s="108"/>
      <c r="C235" s="244" t="s">
        <v>439</v>
      </c>
      <c r="D235" s="244" t="s">
        <v>120</v>
      </c>
      <c r="E235" s="245" t="s">
        <v>493</v>
      </c>
      <c r="F235" s="246" t="s">
        <v>494</v>
      </c>
      <c r="G235" s="247" t="s">
        <v>189</v>
      </c>
      <c r="H235" s="248">
        <v>20</v>
      </c>
      <c r="I235" s="85"/>
      <c r="J235" s="249">
        <f>ROUND(I235*H235,2)</f>
        <v>0</v>
      </c>
      <c r="K235" s="246" t="s">
        <v>122</v>
      </c>
      <c r="L235" s="108"/>
      <c r="M235" s="250" t="s">
        <v>1</v>
      </c>
      <c r="N235" s="251" t="s">
        <v>45</v>
      </c>
      <c r="O235" s="252">
        <v>0.86299999999999999</v>
      </c>
      <c r="P235" s="252">
        <f>O235*H235</f>
        <v>17.259999999999998</v>
      </c>
      <c r="Q235" s="252">
        <v>0.12303</v>
      </c>
      <c r="R235" s="252">
        <f>Q235*H235</f>
        <v>2.4605999999999999</v>
      </c>
      <c r="S235" s="252">
        <v>0</v>
      </c>
      <c r="T235" s="253">
        <f>S235*H235</f>
        <v>0</v>
      </c>
      <c r="U235" s="190"/>
      <c r="V235" s="190"/>
      <c r="W235" s="190"/>
      <c r="X235" s="190"/>
      <c r="Y235" s="190"/>
      <c r="Z235" s="190"/>
      <c r="AA235" s="190"/>
      <c r="AB235" s="190"/>
      <c r="AC235" s="190"/>
      <c r="AD235" s="190"/>
      <c r="AE235" s="190"/>
      <c r="AR235" s="254" t="s">
        <v>123</v>
      </c>
      <c r="AT235" s="254" t="s">
        <v>120</v>
      </c>
      <c r="AU235" s="254" t="s">
        <v>18</v>
      </c>
      <c r="AY235" s="89" t="s">
        <v>118</v>
      </c>
      <c r="BE235" s="255">
        <f>IF(N235="základní",J235,0)</f>
        <v>0</v>
      </c>
      <c r="BF235" s="255">
        <f>IF(N235="snížená",J235,0)</f>
        <v>0</v>
      </c>
      <c r="BG235" s="255">
        <f>IF(N235="zákl. přenesená",J235,0)</f>
        <v>0</v>
      </c>
      <c r="BH235" s="255">
        <f>IF(N235="sníž. přenesená",J235,0)</f>
        <v>0</v>
      </c>
      <c r="BI235" s="255">
        <f>IF(N235="nulová",J235,0)</f>
        <v>0</v>
      </c>
      <c r="BJ235" s="89" t="s">
        <v>85</v>
      </c>
      <c r="BK235" s="255">
        <f>ROUND(I235*H235,2)</f>
        <v>0</v>
      </c>
      <c r="BL235" s="89" t="s">
        <v>123</v>
      </c>
      <c r="BM235" s="254" t="s">
        <v>1182</v>
      </c>
    </row>
    <row r="236" spans="1:65" s="112" customFormat="1" x14ac:dyDescent="0.2">
      <c r="A236" s="190"/>
      <c r="B236" s="108"/>
      <c r="C236" s="190"/>
      <c r="D236" s="256" t="s">
        <v>124</v>
      </c>
      <c r="E236" s="190"/>
      <c r="F236" s="257" t="s">
        <v>1183</v>
      </c>
      <c r="G236" s="190"/>
      <c r="H236" s="190"/>
      <c r="I236" s="176"/>
      <c r="J236" s="190"/>
      <c r="K236" s="190"/>
      <c r="L236" s="108"/>
      <c r="M236" s="258"/>
      <c r="N236" s="259"/>
      <c r="O236" s="138"/>
      <c r="P236" s="138"/>
      <c r="Q236" s="138"/>
      <c r="R236" s="138"/>
      <c r="S236" s="138"/>
      <c r="T236" s="139"/>
      <c r="U236" s="190"/>
      <c r="V236" s="190"/>
      <c r="W236" s="190"/>
      <c r="X236" s="190"/>
      <c r="Y236" s="190"/>
      <c r="Z236" s="190"/>
      <c r="AA236" s="190"/>
      <c r="AB236" s="190"/>
      <c r="AC236" s="190"/>
      <c r="AD236" s="190"/>
      <c r="AE236" s="190"/>
      <c r="AT236" s="89" t="s">
        <v>124</v>
      </c>
      <c r="AU236" s="89" t="s">
        <v>18</v>
      </c>
    </row>
    <row r="237" spans="1:65" s="112" customFormat="1" ht="24" customHeight="1" x14ac:dyDescent="0.2">
      <c r="A237" s="190"/>
      <c r="B237" s="108"/>
      <c r="C237" s="278" t="s">
        <v>443</v>
      </c>
      <c r="D237" s="278" t="s">
        <v>157</v>
      </c>
      <c r="E237" s="279" t="s">
        <v>497</v>
      </c>
      <c r="F237" s="289" t="s">
        <v>1491</v>
      </c>
      <c r="G237" s="281" t="s">
        <v>189</v>
      </c>
      <c r="H237" s="282">
        <v>20</v>
      </c>
      <c r="I237" s="86"/>
      <c r="J237" s="283">
        <f>ROUND(I237*H237,2)</f>
        <v>0</v>
      </c>
      <c r="K237" s="280" t="s">
        <v>122</v>
      </c>
      <c r="L237" s="284"/>
      <c r="M237" s="285" t="s">
        <v>1</v>
      </c>
      <c r="N237" s="286" t="s">
        <v>45</v>
      </c>
      <c r="O237" s="252">
        <v>0</v>
      </c>
      <c r="P237" s="252">
        <f>O237*H237</f>
        <v>0</v>
      </c>
      <c r="Q237" s="252">
        <v>1.3299999999999999E-2</v>
      </c>
      <c r="R237" s="252">
        <f>Q237*H237</f>
        <v>0.26600000000000001</v>
      </c>
      <c r="S237" s="252">
        <v>0</v>
      </c>
      <c r="T237" s="253">
        <f>S237*H237</f>
        <v>0</v>
      </c>
      <c r="U237" s="190"/>
      <c r="V237" s="190"/>
      <c r="W237" s="190"/>
      <c r="X237" s="190"/>
      <c r="Y237" s="190"/>
      <c r="Z237" s="190"/>
      <c r="AA237" s="190"/>
      <c r="AB237" s="190"/>
      <c r="AC237" s="190"/>
      <c r="AD237" s="190"/>
      <c r="AE237" s="190"/>
      <c r="AR237" s="254" t="s">
        <v>141</v>
      </c>
      <c r="AT237" s="254" t="s">
        <v>157</v>
      </c>
      <c r="AU237" s="254" t="s">
        <v>18</v>
      </c>
      <c r="AY237" s="89" t="s">
        <v>118</v>
      </c>
      <c r="BE237" s="255">
        <f>IF(N237="základní",J237,0)</f>
        <v>0</v>
      </c>
      <c r="BF237" s="255">
        <f>IF(N237="snížená",J237,0)</f>
        <v>0</v>
      </c>
      <c r="BG237" s="255">
        <f>IF(N237="zákl. přenesená",J237,0)</f>
        <v>0</v>
      </c>
      <c r="BH237" s="255">
        <f>IF(N237="sníž. přenesená",J237,0)</f>
        <v>0</v>
      </c>
      <c r="BI237" s="255">
        <f>IF(N237="nulová",J237,0)</f>
        <v>0</v>
      </c>
      <c r="BJ237" s="89" t="s">
        <v>85</v>
      </c>
      <c r="BK237" s="255">
        <f>ROUND(I237*H237,2)</f>
        <v>0</v>
      </c>
      <c r="BL237" s="89" t="s">
        <v>123</v>
      </c>
      <c r="BM237" s="254" t="s">
        <v>1184</v>
      </c>
    </row>
    <row r="238" spans="1:65" s="112" customFormat="1" ht="24" customHeight="1" x14ac:dyDescent="0.2">
      <c r="A238" s="190"/>
      <c r="B238" s="108"/>
      <c r="C238" s="278" t="s">
        <v>447</v>
      </c>
      <c r="D238" s="278" t="s">
        <v>157</v>
      </c>
      <c r="E238" s="279" t="s">
        <v>1185</v>
      </c>
      <c r="F238" s="289" t="s">
        <v>1492</v>
      </c>
      <c r="G238" s="281" t="s">
        <v>189</v>
      </c>
      <c r="H238" s="282">
        <v>20</v>
      </c>
      <c r="I238" s="86"/>
      <c r="J238" s="283">
        <f>ROUND(I238*H238,2)</f>
        <v>0</v>
      </c>
      <c r="K238" s="280" t="s">
        <v>122</v>
      </c>
      <c r="L238" s="284"/>
      <c r="M238" s="285" t="s">
        <v>1</v>
      </c>
      <c r="N238" s="286" t="s">
        <v>45</v>
      </c>
      <c r="O238" s="252">
        <v>0</v>
      </c>
      <c r="P238" s="252">
        <f>O238*H238</f>
        <v>0</v>
      </c>
      <c r="Q238" s="252">
        <v>8.9999999999999998E-4</v>
      </c>
      <c r="R238" s="252">
        <f>Q238*H238</f>
        <v>1.7999999999999999E-2</v>
      </c>
      <c r="S238" s="252">
        <v>0</v>
      </c>
      <c r="T238" s="253">
        <f>S238*H238</f>
        <v>0</v>
      </c>
      <c r="U238" s="190"/>
      <c r="V238" s="190"/>
      <c r="W238" s="190"/>
      <c r="X238" s="190"/>
      <c r="Y238" s="190"/>
      <c r="Z238" s="190"/>
      <c r="AA238" s="190"/>
      <c r="AB238" s="190"/>
      <c r="AC238" s="190"/>
      <c r="AD238" s="190"/>
      <c r="AE238" s="190"/>
      <c r="AR238" s="254" t="s">
        <v>141</v>
      </c>
      <c r="AT238" s="254" t="s">
        <v>157</v>
      </c>
      <c r="AU238" s="254" t="s">
        <v>18</v>
      </c>
      <c r="AY238" s="89" t="s">
        <v>118</v>
      </c>
      <c r="BE238" s="255">
        <f>IF(N238="základní",J238,0)</f>
        <v>0</v>
      </c>
      <c r="BF238" s="255">
        <f>IF(N238="snížená",J238,0)</f>
        <v>0</v>
      </c>
      <c r="BG238" s="255">
        <f>IF(N238="zákl. přenesená",J238,0)</f>
        <v>0</v>
      </c>
      <c r="BH238" s="255">
        <f>IF(N238="sníž. přenesená",J238,0)</f>
        <v>0</v>
      </c>
      <c r="BI238" s="255">
        <f>IF(N238="nulová",J238,0)</f>
        <v>0</v>
      </c>
      <c r="BJ238" s="89" t="s">
        <v>85</v>
      </c>
      <c r="BK238" s="255">
        <f>ROUND(I238*H238,2)</f>
        <v>0</v>
      </c>
      <c r="BL238" s="89" t="s">
        <v>123</v>
      </c>
      <c r="BM238" s="254" t="s">
        <v>1186</v>
      </c>
    </row>
    <row r="239" spans="1:65" s="112" customFormat="1" ht="16.5" customHeight="1" x14ac:dyDescent="0.2">
      <c r="A239" s="190"/>
      <c r="B239" s="108"/>
      <c r="C239" s="244" t="s">
        <v>451</v>
      </c>
      <c r="D239" s="244" t="s">
        <v>120</v>
      </c>
      <c r="E239" s="245" t="s">
        <v>504</v>
      </c>
      <c r="F239" s="246" t="s">
        <v>505</v>
      </c>
      <c r="G239" s="247" t="s">
        <v>189</v>
      </c>
      <c r="H239" s="248">
        <v>20</v>
      </c>
      <c r="I239" s="85"/>
      <c r="J239" s="249">
        <f>ROUND(I239*H239,2)</f>
        <v>0</v>
      </c>
      <c r="K239" s="246" t="s">
        <v>122</v>
      </c>
      <c r="L239" s="108"/>
      <c r="M239" s="250" t="s">
        <v>1</v>
      </c>
      <c r="N239" s="251" t="s">
        <v>45</v>
      </c>
      <c r="O239" s="252">
        <v>0.10100000000000001</v>
      </c>
      <c r="P239" s="252">
        <f>O239*H239</f>
        <v>2.02</v>
      </c>
      <c r="Q239" s="252">
        <v>0</v>
      </c>
      <c r="R239" s="252">
        <f>Q239*H239</f>
        <v>0</v>
      </c>
      <c r="S239" s="252">
        <v>0</v>
      </c>
      <c r="T239" s="253">
        <f>S239*H239</f>
        <v>0</v>
      </c>
      <c r="U239" s="190"/>
      <c r="V239" s="190"/>
      <c r="W239" s="190"/>
      <c r="X239" s="190"/>
      <c r="Y239" s="190"/>
      <c r="Z239" s="190"/>
      <c r="AA239" s="190"/>
      <c r="AB239" s="190"/>
      <c r="AC239" s="190"/>
      <c r="AD239" s="190"/>
      <c r="AE239" s="190"/>
      <c r="AR239" s="254" t="s">
        <v>159</v>
      </c>
      <c r="AT239" s="254" t="s">
        <v>120</v>
      </c>
      <c r="AU239" s="254" t="s">
        <v>18</v>
      </c>
      <c r="AY239" s="89" t="s">
        <v>118</v>
      </c>
      <c r="BE239" s="255">
        <f>IF(N239="základní",J239,0)</f>
        <v>0</v>
      </c>
      <c r="BF239" s="255">
        <f>IF(N239="snížená",J239,0)</f>
        <v>0</v>
      </c>
      <c r="BG239" s="255">
        <f>IF(N239="zákl. přenesená",J239,0)</f>
        <v>0</v>
      </c>
      <c r="BH239" s="255">
        <f>IF(N239="sníž. přenesená",J239,0)</f>
        <v>0</v>
      </c>
      <c r="BI239" s="255">
        <f>IF(N239="nulová",J239,0)</f>
        <v>0</v>
      </c>
      <c r="BJ239" s="89" t="s">
        <v>85</v>
      </c>
      <c r="BK239" s="255">
        <f>ROUND(I239*H239,2)</f>
        <v>0</v>
      </c>
      <c r="BL239" s="89" t="s">
        <v>159</v>
      </c>
      <c r="BM239" s="254" t="s">
        <v>1187</v>
      </c>
    </row>
    <row r="240" spans="1:65" s="112" customFormat="1" x14ac:dyDescent="0.2">
      <c r="A240" s="190"/>
      <c r="B240" s="108"/>
      <c r="C240" s="190"/>
      <c r="D240" s="256" t="s">
        <v>124</v>
      </c>
      <c r="E240" s="190"/>
      <c r="F240" s="257" t="s">
        <v>1188</v>
      </c>
      <c r="G240" s="190"/>
      <c r="H240" s="190"/>
      <c r="I240" s="176"/>
      <c r="J240" s="190"/>
      <c r="K240" s="190"/>
      <c r="L240" s="108"/>
      <c r="M240" s="258"/>
      <c r="N240" s="259"/>
      <c r="O240" s="138"/>
      <c r="P240" s="138"/>
      <c r="Q240" s="138"/>
      <c r="R240" s="138"/>
      <c r="S240" s="138"/>
      <c r="T240" s="139"/>
      <c r="U240" s="190"/>
      <c r="V240" s="190"/>
      <c r="W240" s="190"/>
      <c r="X240" s="190"/>
      <c r="Y240" s="190"/>
      <c r="Z240" s="190"/>
      <c r="AA240" s="190"/>
      <c r="AB240" s="190"/>
      <c r="AC240" s="190"/>
      <c r="AD240" s="190"/>
      <c r="AE240" s="190"/>
      <c r="AT240" s="89" t="s">
        <v>124</v>
      </c>
      <c r="AU240" s="89" t="s">
        <v>18</v>
      </c>
    </row>
    <row r="241" spans="1:65" s="112" customFormat="1" ht="24" customHeight="1" x14ac:dyDescent="0.2">
      <c r="A241" s="190"/>
      <c r="B241" s="108"/>
      <c r="C241" s="278" t="s">
        <v>455</v>
      </c>
      <c r="D241" s="278" t="s">
        <v>157</v>
      </c>
      <c r="E241" s="279" t="s">
        <v>508</v>
      </c>
      <c r="F241" s="289" t="s">
        <v>1493</v>
      </c>
      <c r="G241" s="281" t="s">
        <v>189</v>
      </c>
      <c r="H241" s="282">
        <v>3</v>
      </c>
      <c r="I241" s="86"/>
      <c r="J241" s="283">
        <f>ROUND(I241*H241,2)</f>
        <v>0</v>
      </c>
      <c r="K241" s="280" t="s">
        <v>122</v>
      </c>
      <c r="L241" s="284"/>
      <c r="M241" s="285" t="s">
        <v>1</v>
      </c>
      <c r="N241" s="286" t="s">
        <v>45</v>
      </c>
      <c r="O241" s="252">
        <v>0</v>
      </c>
      <c r="P241" s="252">
        <f>O241*H241</f>
        <v>0</v>
      </c>
      <c r="Q241" s="252">
        <v>3.5000000000000001E-3</v>
      </c>
      <c r="R241" s="252">
        <f>Q241*H241</f>
        <v>1.0500000000000001E-2</v>
      </c>
      <c r="S241" s="252">
        <v>0</v>
      </c>
      <c r="T241" s="253">
        <f>S241*H241</f>
        <v>0</v>
      </c>
      <c r="U241" s="190"/>
      <c r="V241" s="190"/>
      <c r="W241" s="190"/>
      <c r="X241" s="190"/>
      <c r="Y241" s="190"/>
      <c r="Z241" s="190"/>
      <c r="AA241" s="190"/>
      <c r="AB241" s="190"/>
      <c r="AC241" s="190"/>
      <c r="AD241" s="190"/>
      <c r="AE241" s="190"/>
      <c r="AR241" s="254" t="s">
        <v>186</v>
      </c>
      <c r="AT241" s="254" t="s">
        <v>157</v>
      </c>
      <c r="AU241" s="254" t="s">
        <v>18</v>
      </c>
      <c r="AY241" s="89" t="s">
        <v>118</v>
      </c>
      <c r="BE241" s="255">
        <f>IF(N241="základní",J241,0)</f>
        <v>0</v>
      </c>
      <c r="BF241" s="255">
        <f>IF(N241="snížená",J241,0)</f>
        <v>0</v>
      </c>
      <c r="BG241" s="255">
        <f>IF(N241="zákl. přenesená",J241,0)</f>
        <v>0</v>
      </c>
      <c r="BH241" s="255">
        <f>IF(N241="sníž. přenesená",J241,0)</f>
        <v>0</v>
      </c>
      <c r="BI241" s="255">
        <f>IF(N241="nulová",J241,0)</f>
        <v>0</v>
      </c>
      <c r="BJ241" s="89" t="s">
        <v>85</v>
      </c>
      <c r="BK241" s="255">
        <f>ROUND(I241*H241,2)</f>
        <v>0</v>
      </c>
      <c r="BL241" s="89" t="s">
        <v>159</v>
      </c>
      <c r="BM241" s="254" t="s">
        <v>1189</v>
      </c>
    </row>
    <row r="242" spans="1:65" s="112" customFormat="1" ht="24" customHeight="1" x14ac:dyDescent="0.2">
      <c r="A242" s="190"/>
      <c r="B242" s="108"/>
      <c r="C242" s="278" t="s">
        <v>459</v>
      </c>
      <c r="D242" s="278" t="s">
        <v>157</v>
      </c>
      <c r="E242" s="279" t="s">
        <v>512</v>
      </c>
      <c r="F242" s="289" t="s">
        <v>1494</v>
      </c>
      <c r="G242" s="281" t="s">
        <v>189</v>
      </c>
      <c r="H242" s="282">
        <v>6</v>
      </c>
      <c r="I242" s="86"/>
      <c r="J242" s="283">
        <f>ROUND(I242*H242,2)</f>
        <v>0</v>
      </c>
      <c r="K242" s="280" t="s">
        <v>122</v>
      </c>
      <c r="L242" s="284"/>
      <c r="M242" s="285" t="s">
        <v>1</v>
      </c>
      <c r="N242" s="286" t="s">
        <v>45</v>
      </c>
      <c r="O242" s="252">
        <v>0</v>
      </c>
      <c r="P242" s="252">
        <f>O242*H242</f>
        <v>0</v>
      </c>
      <c r="Q242" s="252">
        <v>4.0000000000000001E-3</v>
      </c>
      <c r="R242" s="252">
        <f>Q242*H242</f>
        <v>2.4E-2</v>
      </c>
      <c r="S242" s="252">
        <v>0</v>
      </c>
      <c r="T242" s="253">
        <f>S242*H242</f>
        <v>0</v>
      </c>
      <c r="U242" s="190"/>
      <c r="V242" s="190"/>
      <c r="W242" s="190"/>
      <c r="X242" s="190"/>
      <c r="Y242" s="190"/>
      <c r="Z242" s="190"/>
      <c r="AA242" s="190"/>
      <c r="AB242" s="190"/>
      <c r="AC242" s="190"/>
      <c r="AD242" s="190"/>
      <c r="AE242" s="190"/>
      <c r="AR242" s="254" t="s">
        <v>186</v>
      </c>
      <c r="AT242" s="254" t="s">
        <v>157</v>
      </c>
      <c r="AU242" s="254" t="s">
        <v>18</v>
      </c>
      <c r="AY242" s="89" t="s">
        <v>118</v>
      </c>
      <c r="BE242" s="255">
        <f>IF(N242="základní",J242,0)</f>
        <v>0</v>
      </c>
      <c r="BF242" s="255">
        <f>IF(N242="snížená",J242,0)</f>
        <v>0</v>
      </c>
      <c r="BG242" s="255">
        <f>IF(N242="zákl. přenesená",J242,0)</f>
        <v>0</v>
      </c>
      <c r="BH242" s="255">
        <f>IF(N242="sníž. přenesená",J242,0)</f>
        <v>0</v>
      </c>
      <c r="BI242" s="255">
        <f>IF(N242="nulová",J242,0)</f>
        <v>0</v>
      </c>
      <c r="BJ242" s="89" t="s">
        <v>85</v>
      </c>
      <c r="BK242" s="255">
        <f>ROUND(I242*H242,2)</f>
        <v>0</v>
      </c>
      <c r="BL242" s="89" t="s">
        <v>159</v>
      </c>
      <c r="BM242" s="254" t="s">
        <v>1190</v>
      </c>
    </row>
    <row r="243" spans="1:65" s="112" customFormat="1" ht="24" customHeight="1" x14ac:dyDescent="0.2">
      <c r="A243" s="190"/>
      <c r="B243" s="108"/>
      <c r="C243" s="278" t="s">
        <v>464</v>
      </c>
      <c r="D243" s="278" t="s">
        <v>157</v>
      </c>
      <c r="E243" s="279" t="s">
        <v>515</v>
      </c>
      <c r="F243" s="289" t="s">
        <v>1495</v>
      </c>
      <c r="G243" s="281" t="s">
        <v>189</v>
      </c>
      <c r="H243" s="282">
        <v>11</v>
      </c>
      <c r="I243" s="86"/>
      <c r="J243" s="283">
        <f>ROUND(I243*H243,2)</f>
        <v>0</v>
      </c>
      <c r="K243" s="280" t="s">
        <v>1</v>
      </c>
      <c r="L243" s="284"/>
      <c r="M243" s="285" t="s">
        <v>1</v>
      </c>
      <c r="N243" s="286" t="s">
        <v>45</v>
      </c>
      <c r="O243" s="252">
        <v>0</v>
      </c>
      <c r="P243" s="252">
        <f>O243*H243</f>
        <v>0</v>
      </c>
      <c r="Q243" s="252">
        <v>3.5000000000000001E-3</v>
      </c>
      <c r="R243" s="252">
        <f>Q243*H243</f>
        <v>3.85E-2</v>
      </c>
      <c r="S243" s="252">
        <v>0</v>
      </c>
      <c r="T243" s="253">
        <f>S243*H243</f>
        <v>0</v>
      </c>
      <c r="U243" s="190"/>
      <c r="V243" s="190"/>
      <c r="W243" s="190"/>
      <c r="X243" s="190"/>
      <c r="Y243" s="190"/>
      <c r="Z243" s="190"/>
      <c r="AA243" s="190"/>
      <c r="AB243" s="190"/>
      <c r="AC243" s="190"/>
      <c r="AD243" s="190"/>
      <c r="AE243" s="190"/>
      <c r="AR243" s="254" t="s">
        <v>186</v>
      </c>
      <c r="AT243" s="254" t="s">
        <v>157</v>
      </c>
      <c r="AU243" s="254" t="s">
        <v>18</v>
      </c>
      <c r="AY243" s="89" t="s">
        <v>118</v>
      </c>
      <c r="BE243" s="255">
        <f>IF(N243="základní",J243,0)</f>
        <v>0</v>
      </c>
      <c r="BF243" s="255">
        <f>IF(N243="snížená",J243,0)</f>
        <v>0</v>
      </c>
      <c r="BG243" s="255">
        <f>IF(N243="zákl. přenesená",J243,0)</f>
        <v>0</v>
      </c>
      <c r="BH243" s="255">
        <f>IF(N243="sníž. přenesená",J243,0)</f>
        <v>0</v>
      </c>
      <c r="BI243" s="255">
        <f>IF(N243="nulová",J243,0)</f>
        <v>0</v>
      </c>
      <c r="BJ243" s="89" t="s">
        <v>85</v>
      </c>
      <c r="BK243" s="255">
        <f>ROUND(I243*H243,2)</f>
        <v>0</v>
      </c>
      <c r="BL243" s="89" t="s">
        <v>159</v>
      </c>
      <c r="BM243" s="254" t="s">
        <v>1191</v>
      </c>
    </row>
    <row r="244" spans="1:65" s="112" customFormat="1" ht="29.25" x14ac:dyDescent="0.2">
      <c r="A244" s="190"/>
      <c r="B244" s="108"/>
      <c r="C244" s="190"/>
      <c r="D244" s="262" t="s">
        <v>139</v>
      </c>
      <c r="E244" s="190"/>
      <c r="F244" s="269" t="s">
        <v>517</v>
      </c>
      <c r="G244" s="190"/>
      <c r="H244" s="190"/>
      <c r="I244" s="176"/>
      <c r="J244" s="190"/>
      <c r="K244" s="190"/>
      <c r="L244" s="108"/>
      <c r="M244" s="258"/>
      <c r="N244" s="259"/>
      <c r="O244" s="138"/>
      <c r="P244" s="138"/>
      <c r="Q244" s="138"/>
      <c r="R244" s="138"/>
      <c r="S244" s="138"/>
      <c r="T244" s="139"/>
      <c r="U244" s="190"/>
      <c r="V244" s="190"/>
      <c r="W244" s="190"/>
      <c r="X244" s="190"/>
      <c r="Y244" s="190"/>
      <c r="Z244" s="190"/>
      <c r="AA244" s="190"/>
      <c r="AB244" s="190"/>
      <c r="AC244" s="190"/>
      <c r="AD244" s="190"/>
      <c r="AE244" s="190"/>
      <c r="AT244" s="89" t="s">
        <v>139</v>
      </c>
      <c r="AU244" s="89" t="s">
        <v>18</v>
      </c>
    </row>
    <row r="245" spans="1:65" s="112" customFormat="1" ht="16.5" customHeight="1" x14ac:dyDescent="0.2">
      <c r="A245" s="190"/>
      <c r="B245" s="108"/>
      <c r="C245" s="244" t="s">
        <v>470</v>
      </c>
      <c r="D245" s="244" t="s">
        <v>120</v>
      </c>
      <c r="E245" s="245" t="s">
        <v>529</v>
      </c>
      <c r="F245" s="290" t="s">
        <v>1192</v>
      </c>
      <c r="G245" s="247" t="s">
        <v>127</v>
      </c>
      <c r="H245" s="248">
        <v>228.25</v>
      </c>
      <c r="I245" s="85"/>
      <c r="J245" s="249">
        <f>ROUND(I245*H245,2)</f>
        <v>0</v>
      </c>
      <c r="K245" s="246" t="s">
        <v>122</v>
      </c>
      <c r="L245" s="108"/>
      <c r="M245" s="250" t="s">
        <v>1</v>
      </c>
      <c r="N245" s="251" t="s">
        <v>45</v>
      </c>
      <c r="O245" s="252">
        <v>2.5000000000000001E-2</v>
      </c>
      <c r="P245" s="252">
        <f>O245*H245</f>
        <v>5.7062500000000007</v>
      </c>
      <c r="Q245" s="252">
        <v>9.0000000000000006E-5</v>
      </c>
      <c r="R245" s="252">
        <f>Q245*H245</f>
        <v>2.0542500000000002E-2</v>
      </c>
      <c r="S245" s="252">
        <v>0</v>
      </c>
      <c r="T245" s="253">
        <f>S245*H245</f>
        <v>0</v>
      </c>
      <c r="U245" s="190"/>
      <c r="V245" s="190"/>
      <c r="W245" s="190"/>
      <c r="X245" s="190"/>
      <c r="Y245" s="190"/>
      <c r="Z245" s="190"/>
      <c r="AA245" s="190"/>
      <c r="AB245" s="190"/>
      <c r="AC245" s="190"/>
      <c r="AD245" s="190"/>
      <c r="AE245" s="190"/>
      <c r="AR245" s="254" t="s">
        <v>123</v>
      </c>
      <c r="AT245" s="254" t="s">
        <v>120</v>
      </c>
      <c r="AU245" s="254" t="s">
        <v>18</v>
      </c>
      <c r="AY245" s="89" t="s">
        <v>118</v>
      </c>
      <c r="BE245" s="255">
        <f>IF(N245="základní",J245,0)</f>
        <v>0</v>
      </c>
      <c r="BF245" s="255">
        <f>IF(N245="snížená",J245,0)</f>
        <v>0</v>
      </c>
      <c r="BG245" s="255">
        <f>IF(N245="zákl. přenesená",J245,0)</f>
        <v>0</v>
      </c>
      <c r="BH245" s="255">
        <f>IF(N245="sníž. přenesená",J245,0)</f>
        <v>0</v>
      </c>
      <c r="BI245" s="255">
        <f>IF(N245="nulová",J245,0)</f>
        <v>0</v>
      </c>
      <c r="BJ245" s="89" t="s">
        <v>85</v>
      </c>
      <c r="BK245" s="255">
        <f>ROUND(I245*H245,2)</f>
        <v>0</v>
      </c>
      <c r="BL245" s="89" t="s">
        <v>123</v>
      </c>
      <c r="BM245" s="254" t="s">
        <v>1193</v>
      </c>
    </row>
    <row r="246" spans="1:65" s="112" customFormat="1" x14ac:dyDescent="0.2">
      <c r="A246" s="190"/>
      <c r="B246" s="108"/>
      <c r="C246" s="190"/>
      <c r="D246" s="256" t="s">
        <v>124</v>
      </c>
      <c r="E246" s="190"/>
      <c r="F246" s="293" t="s">
        <v>1194</v>
      </c>
      <c r="G246" s="190"/>
      <c r="H246" s="190"/>
      <c r="I246" s="176"/>
      <c r="J246" s="190"/>
      <c r="K246" s="190"/>
      <c r="L246" s="108"/>
      <c r="M246" s="258"/>
      <c r="N246" s="259"/>
      <c r="O246" s="138"/>
      <c r="P246" s="138"/>
      <c r="Q246" s="138"/>
      <c r="R246" s="138"/>
      <c r="S246" s="138"/>
      <c r="T246" s="139"/>
      <c r="U246" s="190"/>
      <c r="V246" s="190"/>
      <c r="W246" s="190"/>
      <c r="X246" s="190"/>
      <c r="Y246" s="190"/>
      <c r="Z246" s="190"/>
      <c r="AA246" s="190"/>
      <c r="AB246" s="190"/>
      <c r="AC246" s="190"/>
      <c r="AD246" s="190"/>
      <c r="AE246" s="190"/>
      <c r="AT246" s="89" t="s">
        <v>124</v>
      </c>
      <c r="AU246" s="89" t="s">
        <v>18</v>
      </c>
    </row>
    <row r="247" spans="1:65" s="112" customFormat="1" ht="19.5" x14ac:dyDescent="0.2">
      <c r="A247" s="190"/>
      <c r="B247" s="108"/>
      <c r="C247" s="190"/>
      <c r="D247" s="262" t="s">
        <v>139</v>
      </c>
      <c r="E247" s="190"/>
      <c r="F247" s="291" t="s">
        <v>532</v>
      </c>
      <c r="G247" s="190"/>
      <c r="H247" s="190"/>
      <c r="I247" s="176"/>
      <c r="J247" s="190"/>
      <c r="K247" s="190"/>
      <c r="L247" s="108"/>
      <c r="M247" s="258"/>
      <c r="N247" s="259"/>
      <c r="O247" s="138"/>
      <c r="P247" s="138"/>
      <c r="Q247" s="138"/>
      <c r="R247" s="138"/>
      <c r="S247" s="138"/>
      <c r="T247" s="139"/>
      <c r="U247" s="190"/>
      <c r="V247" s="190"/>
      <c r="W247" s="190"/>
      <c r="X247" s="190"/>
      <c r="Y247" s="190"/>
      <c r="Z247" s="190"/>
      <c r="AA247" s="190"/>
      <c r="AB247" s="190"/>
      <c r="AC247" s="190"/>
      <c r="AD247" s="190"/>
      <c r="AE247" s="190"/>
      <c r="AT247" s="89" t="s">
        <v>139</v>
      </c>
      <c r="AU247" s="89" t="s">
        <v>18</v>
      </c>
    </row>
    <row r="248" spans="1:65" s="260" customFormat="1" x14ac:dyDescent="0.2">
      <c r="B248" s="261"/>
      <c r="D248" s="262" t="s">
        <v>125</v>
      </c>
      <c r="E248" s="263" t="s">
        <v>1</v>
      </c>
      <c r="F248" s="298" t="s">
        <v>1195</v>
      </c>
      <c r="H248" s="265">
        <v>207.5</v>
      </c>
      <c r="I248" s="179"/>
      <c r="L248" s="261"/>
      <c r="M248" s="266"/>
      <c r="N248" s="267"/>
      <c r="O248" s="267"/>
      <c r="P248" s="267"/>
      <c r="Q248" s="267"/>
      <c r="R248" s="267"/>
      <c r="S248" s="267"/>
      <c r="T248" s="268"/>
      <c r="AT248" s="263" t="s">
        <v>125</v>
      </c>
      <c r="AU248" s="263" t="s">
        <v>18</v>
      </c>
      <c r="AV248" s="260" t="s">
        <v>18</v>
      </c>
      <c r="AW248" s="260" t="s">
        <v>35</v>
      </c>
      <c r="AX248" s="260" t="s">
        <v>80</v>
      </c>
      <c r="AY248" s="263" t="s">
        <v>118</v>
      </c>
    </row>
    <row r="249" spans="1:65" s="260" customFormat="1" x14ac:dyDescent="0.2">
      <c r="B249" s="261"/>
      <c r="D249" s="262" t="s">
        <v>125</v>
      </c>
      <c r="E249" s="263" t="s">
        <v>1</v>
      </c>
      <c r="F249" s="298" t="s">
        <v>1196</v>
      </c>
      <c r="H249" s="265">
        <v>228.25</v>
      </c>
      <c r="I249" s="179"/>
      <c r="L249" s="261"/>
      <c r="M249" s="266"/>
      <c r="N249" s="267"/>
      <c r="O249" s="267"/>
      <c r="P249" s="267"/>
      <c r="Q249" s="267"/>
      <c r="R249" s="267"/>
      <c r="S249" s="267"/>
      <c r="T249" s="268"/>
      <c r="AT249" s="263" t="s">
        <v>125</v>
      </c>
      <c r="AU249" s="263" t="s">
        <v>18</v>
      </c>
      <c r="AV249" s="260" t="s">
        <v>18</v>
      </c>
      <c r="AW249" s="260" t="s">
        <v>35</v>
      </c>
      <c r="AX249" s="260" t="s">
        <v>85</v>
      </c>
      <c r="AY249" s="263" t="s">
        <v>118</v>
      </c>
    </row>
    <row r="250" spans="1:65" s="233" customFormat="1" ht="22.9" customHeight="1" x14ac:dyDescent="0.2">
      <c r="B250" s="234"/>
      <c r="D250" s="235" t="s">
        <v>79</v>
      </c>
      <c r="E250" s="287" t="s">
        <v>145</v>
      </c>
      <c r="F250" s="292" t="s">
        <v>162</v>
      </c>
      <c r="I250" s="178"/>
      <c r="J250" s="288">
        <f>BK250</f>
        <v>0</v>
      </c>
      <c r="L250" s="234"/>
      <c r="M250" s="238"/>
      <c r="N250" s="239"/>
      <c r="O250" s="239"/>
      <c r="P250" s="240">
        <f>SUM(P251:P253)</f>
        <v>39.214999999999996</v>
      </c>
      <c r="Q250" s="239"/>
      <c r="R250" s="240">
        <f>SUM(R251:R253)</f>
        <v>0</v>
      </c>
      <c r="S250" s="239"/>
      <c r="T250" s="241">
        <f>SUM(T251:T253)</f>
        <v>0</v>
      </c>
      <c r="AR250" s="235" t="s">
        <v>85</v>
      </c>
      <c r="AT250" s="242" t="s">
        <v>79</v>
      </c>
      <c r="AU250" s="242" t="s">
        <v>85</v>
      </c>
      <c r="AY250" s="235" t="s">
        <v>118</v>
      </c>
      <c r="BK250" s="243">
        <f>SUM(BK251:BK253)</f>
        <v>0</v>
      </c>
    </row>
    <row r="251" spans="1:65" s="112" customFormat="1" ht="16.5" customHeight="1" x14ac:dyDescent="0.2">
      <c r="A251" s="190"/>
      <c r="B251" s="108"/>
      <c r="C251" s="244" t="s">
        <v>476</v>
      </c>
      <c r="D251" s="244" t="s">
        <v>120</v>
      </c>
      <c r="E251" s="245" t="s">
        <v>548</v>
      </c>
      <c r="F251" s="290" t="s">
        <v>1197</v>
      </c>
      <c r="G251" s="247" t="s">
        <v>127</v>
      </c>
      <c r="H251" s="248">
        <v>253</v>
      </c>
      <c r="I251" s="85"/>
      <c r="J251" s="249">
        <f>ROUND(I251*H251,2)</f>
        <v>0</v>
      </c>
      <c r="K251" s="246" t="s">
        <v>122</v>
      </c>
      <c r="L251" s="108"/>
      <c r="M251" s="250" t="s">
        <v>1</v>
      </c>
      <c r="N251" s="251" t="s">
        <v>45</v>
      </c>
      <c r="O251" s="252">
        <v>0.155</v>
      </c>
      <c r="P251" s="252">
        <f>O251*H251</f>
        <v>39.214999999999996</v>
      </c>
      <c r="Q251" s="252">
        <v>0</v>
      </c>
      <c r="R251" s="252">
        <f>Q251*H251</f>
        <v>0</v>
      </c>
      <c r="S251" s="252">
        <v>0</v>
      </c>
      <c r="T251" s="253">
        <f>S251*H251</f>
        <v>0</v>
      </c>
      <c r="U251" s="190"/>
      <c r="V251" s="190"/>
      <c r="W251" s="190"/>
      <c r="X251" s="190"/>
      <c r="Y251" s="190"/>
      <c r="Z251" s="190"/>
      <c r="AA251" s="190"/>
      <c r="AB251" s="190"/>
      <c r="AC251" s="190"/>
      <c r="AD251" s="190"/>
      <c r="AE251" s="190"/>
      <c r="AR251" s="254" t="s">
        <v>123</v>
      </c>
      <c r="AT251" s="254" t="s">
        <v>120</v>
      </c>
      <c r="AU251" s="254" t="s">
        <v>18</v>
      </c>
      <c r="AY251" s="89" t="s">
        <v>118</v>
      </c>
      <c r="BE251" s="255">
        <f>IF(N251="základní",J251,0)</f>
        <v>0</v>
      </c>
      <c r="BF251" s="255">
        <f>IF(N251="snížená",J251,0)</f>
        <v>0</v>
      </c>
      <c r="BG251" s="255">
        <f>IF(N251="zákl. přenesená",J251,0)</f>
        <v>0</v>
      </c>
      <c r="BH251" s="255">
        <f>IF(N251="sníž. přenesená",J251,0)</f>
        <v>0</v>
      </c>
      <c r="BI251" s="255">
        <f>IF(N251="nulová",J251,0)</f>
        <v>0</v>
      </c>
      <c r="BJ251" s="89" t="s">
        <v>85</v>
      </c>
      <c r="BK251" s="255">
        <f>ROUND(I251*H251,2)</f>
        <v>0</v>
      </c>
      <c r="BL251" s="89" t="s">
        <v>123</v>
      </c>
      <c r="BM251" s="254" t="s">
        <v>1198</v>
      </c>
    </row>
    <row r="252" spans="1:65" s="112" customFormat="1" x14ac:dyDescent="0.2">
      <c r="A252" s="190"/>
      <c r="B252" s="108"/>
      <c r="C252" s="190"/>
      <c r="D252" s="256" t="s">
        <v>124</v>
      </c>
      <c r="E252" s="190"/>
      <c r="F252" s="293" t="s">
        <v>551</v>
      </c>
      <c r="G252" s="190"/>
      <c r="H252" s="190"/>
      <c r="I252" s="176"/>
      <c r="J252" s="190"/>
      <c r="K252" s="190"/>
      <c r="L252" s="108"/>
      <c r="M252" s="258"/>
      <c r="N252" s="259"/>
      <c r="O252" s="138"/>
      <c r="P252" s="138"/>
      <c r="Q252" s="138"/>
      <c r="R252" s="138"/>
      <c r="S252" s="138"/>
      <c r="T252" s="139"/>
      <c r="U252" s="190"/>
      <c r="V252" s="190"/>
      <c r="W252" s="190"/>
      <c r="X252" s="190"/>
      <c r="Y252" s="190"/>
      <c r="Z252" s="190"/>
      <c r="AA252" s="190"/>
      <c r="AB252" s="190"/>
      <c r="AC252" s="190"/>
      <c r="AD252" s="190"/>
      <c r="AE252" s="190"/>
      <c r="AT252" s="89" t="s">
        <v>124</v>
      </c>
      <c r="AU252" s="89" t="s">
        <v>18</v>
      </c>
    </row>
    <row r="253" spans="1:65" s="260" customFormat="1" x14ac:dyDescent="0.2">
      <c r="B253" s="261"/>
      <c r="D253" s="262" t="s">
        <v>125</v>
      </c>
      <c r="E253" s="263" t="s">
        <v>1</v>
      </c>
      <c r="F253" s="298" t="s">
        <v>1199</v>
      </c>
      <c r="H253" s="265">
        <v>253</v>
      </c>
      <c r="I253" s="179"/>
      <c r="L253" s="261"/>
      <c r="M253" s="266"/>
      <c r="N253" s="267"/>
      <c r="O253" s="267"/>
      <c r="P253" s="267"/>
      <c r="Q253" s="267"/>
      <c r="R253" s="267"/>
      <c r="S253" s="267"/>
      <c r="T253" s="268"/>
      <c r="AT253" s="263" t="s">
        <v>125</v>
      </c>
      <c r="AU253" s="263" t="s">
        <v>18</v>
      </c>
      <c r="AV253" s="260" t="s">
        <v>18</v>
      </c>
      <c r="AW253" s="260" t="s">
        <v>35</v>
      </c>
      <c r="AX253" s="260" t="s">
        <v>85</v>
      </c>
      <c r="AY253" s="263" t="s">
        <v>118</v>
      </c>
    </row>
    <row r="254" spans="1:65" s="233" customFormat="1" ht="22.9" customHeight="1" x14ac:dyDescent="0.2">
      <c r="B254" s="234"/>
      <c r="D254" s="235" t="s">
        <v>79</v>
      </c>
      <c r="E254" s="287" t="s">
        <v>171</v>
      </c>
      <c r="F254" s="292" t="s">
        <v>172</v>
      </c>
      <c r="I254" s="178"/>
      <c r="J254" s="288">
        <f>BK254</f>
        <v>0</v>
      </c>
      <c r="L254" s="234"/>
      <c r="M254" s="238"/>
      <c r="N254" s="239"/>
      <c r="O254" s="239"/>
      <c r="P254" s="240">
        <f>SUM(P255:P269)</f>
        <v>362.739036</v>
      </c>
      <c r="Q254" s="239"/>
      <c r="R254" s="240">
        <f>SUM(R255:R269)</f>
        <v>0</v>
      </c>
      <c r="S254" s="239"/>
      <c r="T254" s="241">
        <f>SUM(T255:T269)</f>
        <v>0</v>
      </c>
      <c r="AR254" s="235" t="s">
        <v>85</v>
      </c>
      <c r="AT254" s="242" t="s">
        <v>79</v>
      </c>
      <c r="AU254" s="242" t="s">
        <v>85</v>
      </c>
      <c r="AY254" s="235" t="s">
        <v>118</v>
      </c>
      <c r="BK254" s="243">
        <f>SUM(BK255:BK269)</f>
        <v>0</v>
      </c>
    </row>
    <row r="255" spans="1:65" s="112" customFormat="1" ht="24.2" customHeight="1" x14ac:dyDescent="0.2">
      <c r="A255" s="190"/>
      <c r="B255" s="108"/>
      <c r="C255" s="244" t="s">
        <v>481</v>
      </c>
      <c r="D255" s="244" t="s">
        <v>120</v>
      </c>
      <c r="E255" s="245" t="s">
        <v>174</v>
      </c>
      <c r="F255" s="290" t="s">
        <v>1200</v>
      </c>
      <c r="G255" s="247" t="s">
        <v>148</v>
      </c>
      <c r="H255" s="248">
        <v>355.84399999999999</v>
      </c>
      <c r="I255" s="85"/>
      <c r="J255" s="249">
        <f>ROUND(I255*H255,2)</f>
        <v>0</v>
      </c>
      <c r="K255" s="246" t="s">
        <v>122</v>
      </c>
      <c r="L255" s="108"/>
      <c r="M255" s="250" t="s">
        <v>1</v>
      </c>
      <c r="N255" s="251" t="s">
        <v>45</v>
      </c>
      <c r="O255" s="252">
        <v>0.83499999999999996</v>
      </c>
      <c r="P255" s="252">
        <f>O255*H255</f>
        <v>297.12973999999997</v>
      </c>
      <c r="Q255" s="252">
        <v>0</v>
      </c>
      <c r="R255" s="252">
        <f>Q255*H255</f>
        <v>0</v>
      </c>
      <c r="S255" s="252">
        <v>0</v>
      </c>
      <c r="T255" s="253">
        <f>S255*H255</f>
        <v>0</v>
      </c>
      <c r="U255" s="190"/>
      <c r="V255" s="190"/>
      <c r="W255" s="190"/>
      <c r="X255" s="190"/>
      <c r="Y255" s="190"/>
      <c r="Z255" s="190"/>
      <c r="AA255" s="190"/>
      <c r="AB255" s="190"/>
      <c r="AC255" s="190"/>
      <c r="AD255" s="190"/>
      <c r="AE255" s="190"/>
      <c r="AR255" s="254" t="s">
        <v>123</v>
      </c>
      <c r="AT255" s="254" t="s">
        <v>120</v>
      </c>
      <c r="AU255" s="254" t="s">
        <v>18</v>
      </c>
      <c r="AY255" s="89" t="s">
        <v>118</v>
      </c>
      <c r="BE255" s="255">
        <f>IF(N255="základní",J255,0)</f>
        <v>0</v>
      </c>
      <c r="BF255" s="255">
        <f>IF(N255="snížená",J255,0)</f>
        <v>0</v>
      </c>
      <c r="BG255" s="255">
        <f>IF(N255="zákl. přenesená",J255,0)</f>
        <v>0</v>
      </c>
      <c r="BH255" s="255">
        <f>IF(N255="sníž. přenesená",J255,0)</f>
        <v>0</v>
      </c>
      <c r="BI255" s="255">
        <f>IF(N255="nulová",J255,0)</f>
        <v>0</v>
      </c>
      <c r="BJ255" s="89" t="s">
        <v>85</v>
      </c>
      <c r="BK255" s="255">
        <f>ROUND(I255*H255,2)</f>
        <v>0</v>
      </c>
      <c r="BL255" s="89" t="s">
        <v>123</v>
      </c>
      <c r="BM255" s="254" t="s">
        <v>1201</v>
      </c>
    </row>
    <row r="256" spans="1:65" s="112" customFormat="1" x14ac:dyDescent="0.2">
      <c r="A256" s="190"/>
      <c r="B256" s="108"/>
      <c r="C256" s="190"/>
      <c r="D256" s="256" t="s">
        <v>124</v>
      </c>
      <c r="E256" s="190"/>
      <c r="F256" s="293" t="s">
        <v>1202</v>
      </c>
      <c r="G256" s="190"/>
      <c r="H256" s="190"/>
      <c r="I256" s="176"/>
      <c r="J256" s="190"/>
      <c r="K256" s="190"/>
      <c r="L256" s="108"/>
      <c r="M256" s="258"/>
      <c r="N256" s="259"/>
      <c r="O256" s="138"/>
      <c r="P256" s="138"/>
      <c r="Q256" s="138"/>
      <c r="R256" s="138"/>
      <c r="S256" s="138"/>
      <c r="T256" s="139"/>
      <c r="U256" s="190"/>
      <c r="V256" s="190"/>
      <c r="W256" s="190"/>
      <c r="X256" s="190"/>
      <c r="Y256" s="190"/>
      <c r="Z256" s="190"/>
      <c r="AA256" s="190"/>
      <c r="AB256" s="190"/>
      <c r="AC256" s="190"/>
      <c r="AD256" s="190"/>
      <c r="AE256" s="190"/>
      <c r="AT256" s="89" t="s">
        <v>124</v>
      </c>
      <c r="AU256" s="89" t="s">
        <v>18</v>
      </c>
    </row>
    <row r="257" spans="1:65" s="260" customFormat="1" x14ac:dyDescent="0.2">
      <c r="B257" s="261"/>
      <c r="D257" s="262" t="s">
        <v>125</v>
      </c>
      <c r="E257" s="263" t="s">
        <v>1</v>
      </c>
      <c r="F257" s="298" t="s">
        <v>1203</v>
      </c>
      <c r="H257" s="265">
        <v>346.07600000000002</v>
      </c>
      <c r="I257" s="179"/>
      <c r="L257" s="261"/>
      <c r="M257" s="266"/>
      <c r="N257" s="267"/>
      <c r="O257" s="267"/>
      <c r="P257" s="267"/>
      <c r="Q257" s="267"/>
      <c r="R257" s="267"/>
      <c r="S257" s="267"/>
      <c r="T257" s="268"/>
      <c r="AT257" s="263" t="s">
        <v>125</v>
      </c>
      <c r="AU257" s="263" t="s">
        <v>18</v>
      </c>
      <c r="AV257" s="260" t="s">
        <v>18</v>
      </c>
      <c r="AW257" s="260" t="s">
        <v>35</v>
      </c>
      <c r="AX257" s="260" t="s">
        <v>80</v>
      </c>
      <c r="AY257" s="263" t="s">
        <v>118</v>
      </c>
    </row>
    <row r="258" spans="1:65" s="260" customFormat="1" x14ac:dyDescent="0.2">
      <c r="B258" s="261"/>
      <c r="D258" s="262" t="s">
        <v>125</v>
      </c>
      <c r="E258" s="263" t="s">
        <v>1</v>
      </c>
      <c r="F258" s="298" t="s">
        <v>1204</v>
      </c>
      <c r="H258" s="265">
        <v>9.7680000000000007</v>
      </c>
      <c r="I258" s="179"/>
      <c r="L258" s="261"/>
      <c r="M258" s="266"/>
      <c r="N258" s="267"/>
      <c r="O258" s="267"/>
      <c r="P258" s="267"/>
      <c r="Q258" s="267"/>
      <c r="R258" s="267"/>
      <c r="S258" s="267"/>
      <c r="T258" s="268"/>
      <c r="AT258" s="263" t="s">
        <v>125</v>
      </c>
      <c r="AU258" s="263" t="s">
        <v>18</v>
      </c>
      <c r="AV258" s="260" t="s">
        <v>18</v>
      </c>
      <c r="AW258" s="260" t="s">
        <v>35</v>
      </c>
      <c r="AX258" s="260" t="s">
        <v>80</v>
      </c>
      <c r="AY258" s="263" t="s">
        <v>118</v>
      </c>
    </row>
    <row r="259" spans="1:65" s="270" customFormat="1" x14ac:dyDescent="0.2">
      <c r="B259" s="271"/>
      <c r="D259" s="262" t="s">
        <v>125</v>
      </c>
      <c r="E259" s="272" t="s">
        <v>1</v>
      </c>
      <c r="F259" s="302" t="s">
        <v>134</v>
      </c>
      <c r="H259" s="274">
        <v>355.84400000000005</v>
      </c>
      <c r="I259" s="180"/>
      <c r="L259" s="271"/>
      <c r="M259" s="275"/>
      <c r="N259" s="276"/>
      <c r="O259" s="276"/>
      <c r="P259" s="276"/>
      <c r="Q259" s="276"/>
      <c r="R259" s="276"/>
      <c r="S259" s="276"/>
      <c r="T259" s="277"/>
      <c r="AT259" s="272" t="s">
        <v>125</v>
      </c>
      <c r="AU259" s="272" t="s">
        <v>18</v>
      </c>
      <c r="AV259" s="270" t="s">
        <v>123</v>
      </c>
      <c r="AW259" s="270" t="s">
        <v>35</v>
      </c>
      <c r="AX259" s="270" t="s">
        <v>85</v>
      </c>
      <c r="AY259" s="272" t="s">
        <v>118</v>
      </c>
    </row>
    <row r="260" spans="1:65" s="112" customFormat="1" ht="24.2" customHeight="1" x14ac:dyDescent="0.2">
      <c r="A260" s="190"/>
      <c r="B260" s="108"/>
      <c r="C260" s="244" t="s">
        <v>487</v>
      </c>
      <c r="D260" s="244" t="s">
        <v>120</v>
      </c>
      <c r="E260" s="245" t="s">
        <v>193</v>
      </c>
      <c r="F260" s="290" t="s">
        <v>1205</v>
      </c>
      <c r="G260" s="247" t="s">
        <v>148</v>
      </c>
      <c r="H260" s="248">
        <v>136.75200000000001</v>
      </c>
      <c r="I260" s="85"/>
      <c r="J260" s="249">
        <f>ROUND(I260*H260,2)</f>
        <v>0</v>
      </c>
      <c r="K260" s="246" t="s">
        <v>122</v>
      </c>
      <c r="L260" s="108"/>
      <c r="M260" s="250" t="s">
        <v>1</v>
      </c>
      <c r="N260" s="251" t="s">
        <v>45</v>
      </c>
      <c r="O260" s="252">
        <v>4.0000000000000001E-3</v>
      </c>
      <c r="P260" s="252">
        <f>O260*H260</f>
        <v>0.54700800000000005</v>
      </c>
      <c r="Q260" s="252">
        <v>0</v>
      </c>
      <c r="R260" s="252">
        <f>Q260*H260</f>
        <v>0</v>
      </c>
      <c r="S260" s="252">
        <v>0</v>
      </c>
      <c r="T260" s="253">
        <f>S260*H260</f>
        <v>0</v>
      </c>
      <c r="U260" s="190"/>
      <c r="V260" s="190"/>
      <c r="W260" s="190"/>
      <c r="X260" s="190"/>
      <c r="Y260" s="190"/>
      <c r="Z260" s="190"/>
      <c r="AA260" s="190"/>
      <c r="AB260" s="190"/>
      <c r="AC260" s="190"/>
      <c r="AD260" s="190"/>
      <c r="AE260" s="190"/>
      <c r="AR260" s="254" t="s">
        <v>123</v>
      </c>
      <c r="AT260" s="254" t="s">
        <v>120</v>
      </c>
      <c r="AU260" s="254" t="s">
        <v>18</v>
      </c>
      <c r="AY260" s="89" t="s">
        <v>118</v>
      </c>
      <c r="BE260" s="255">
        <f>IF(N260="základní",J260,0)</f>
        <v>0</v>
      </c>
      <c r="BF260" s="255">
        <f>IF(N260="snížená",J260,0)</f>
        <v>0</v>
      </c>
      <c r="BG260" s="255">
        <f>IF(N260="zákl. přenesená",J260,0)</f>
        <v>0</v>
      </c>
      <c r="BH260" s="255">
        <f>IF(N260="sníž. přenesená",J260,0)</f>
        <v>0</v>
      </c>
      <c r="BI260" s="255">
        <f>IF(N260="nulová",J260,0)</f>
        <v>0</v>
      </c>
      <c r="BJ260" s="89" t="s">
        <v>85</v>
      </c>
      <c r="BK260" s="255">
        <f>ROUND(I260*H260,2)</f>
        <v>0</v>
      </c>
      <c r="BL260" s="89" t="s">
        <v>123</v>
      </c>
      <c r="BM260" s="254" t="s">
        <v>1206</v>
      </c>
    </row>
    <row r="261" spans="1:65" s="112" customFormat="1" x14ac:dyDescent="0.2">
      <c r="A261" s="190"/>
      <c r="B261" s="108"/>
      <c r="C261" s="190"/>
      <c r="D261" s="256" t="s">
        <v>124</v>
      </c>
      <c r="E261" s="190"/>
      <c r="F261" s="293" t="s">
        <v>1207</v>
      </c>
      <c r="G261" s="190"/>
      <c r="H261" s="190"/>
      <c r="I261" s="176"/>
      <c r="J261" s="190"/>
      <c r="K261" s="190"/>
      <c r="L261" s="108"/>
      <c r="M261" s="258"/>
      <c r="N261" s="259"/>
      <c r="O261" s="138"/>
      <c r="P261" s="138"/>
      <c r="Q261" s="138"/>
      <c r="R261" s="138"/>
      <c r="S261" s="138"/>
      <c r="T261" s="139"/>
      <c r="U261" s="190"/>
      <c r="V261" s="190"/>
      <c r="W261" s="190"/>
      <c r="X261" s="190"/>
      <c r="Y261" s="190"/>
      <c r="Z261" s="190"/>
      <c r="AA261" s="190"/>
      <c r="AB261" s="190"/>
      <c r="AC261" s="190"/>
      <c r="AD261" s="190"/>
      <c r="AE261" s="190"/>
      <c r="AT261" s="89" t="s">
        <v>124</v>
      </c>
      <c r="AU261" s="89" t="s">
        <v>18</v>
      </c>
    </row>
    <row r="262" spans="1:65" s="112" customFormat="1" ht="19.5" x14ac:dyDescent="0.2">
      <c r="A262" s="190"/>
      <c r="B262" s="108"/>
      <c r="C262" s="190"/>
      <c r="D262" s="262" t="s">
        <v>139</v>
      </c>
      <c r="E262" s="190"/>
      <c r="F262" s="291" t="s">
        <v>1208</v>
      </c>
      <c r="G262" s="190"/>
      <c r="H262" s="190"/>
      <c r="I262" s="176"/>
      <c r="J262" s="190"/>
      <c r="K262" s="190"/>
      <c r="L262" s="108"/>
      <c r="M262" s="258"/>
      <c r="N262" s="259"/>
      <c r="O262" s="138"/>
      <c r="P262" s="138"/>
      <c r="Q262" s="138"/>
      <c r="R262" s="138"/>
      <c r="S262" s="138"/>
      <c r="T262" s="139"/>
      <c r="U262" s="190"/>
      <c r="V262" s="190"/>
      <c r="W262" s="190"/>
      <c r="X262" s="190"/>
      <c r="Y262" s="190"/>
      <c r="Z262" s="190"/>
      <c r="AA262" s="190"/>
      <c r="AB262" s="190"/>
      <c r="AC262" s="190"/>
      <c r="AD262" s="190"/>
      <c r="AE262" s="190"/>
      <c r="AT262" s="89" t="s">
        <v>139</v>
      </c>
      <c r="AU262" s="89" t="s">
        <v>18</v>
      </c>
    </row>
    <row r="263" spans="1:65" s="260" customFormat="1" x14ac:dyDescent="0.2">
      <c r="B263" s="261"/>
      <c r="D263" s="262" t="s">
        <v>125</v>
      </c>
      <c r="E263" s="263" t="s">
        <v>1</v>
      </c>
      <c r="F263" s="298" t="s">
        <v>1204</v>
      </c>
      <c r="H263" s="265">
        <v>9.7680000000000007</v>
      </c>
      <c r="I263" s="179"/>
      <c r="L263" s="261"/>
      <c r="M263" s="266"/>
      <c r="N263" s="267"/>
      <c r="O263" s="267"/>
      <c r="P263" s="267"/>
      <c r="Q263" s="267"/>
      <c r="R263" s="267"/>
      <c r="S263" s="267"/>
      <c r="T263" s="268"/>
      <c r="AT263" s="263" t="s">
        <v>125</v>
      </c>
      <c r="AU263" s="263" t="s">
        <v>18</v>
      </c>
      <c r="AV263" s="260" t="s">
        <v>18</v>
      </c>
      <c r="AW263" s="260" t="s">
        <v>35</v>
      </c>
      <c r="AX263" s="260" t="s">
        <v>80</v>
      </c>
      <c r="AY263" s="263" t="s">
        <v>118</v>
      </c>
    </row>
    <row r="264" spans="1:65" s="260" customFormat="1" x14ac:dyDescent="0.2">
      <c r="B264" s="261"/>
      <c r="D264" s="262" t="s">
        <v>125</v>
      </c>
      <c r="E264" s="263" t="s">
        <v>1</v>
      </c>
      <c r="F264" s="298" t="s">
        <v>1209</v>
      </c>
      <c r="H264" s="265">
        <v>136.75200000000001</v>
      </c>
      <c r="I264" s="179"/>
      <c r="L264" s="261"/>
      <c r="M264" s="266"/>
      <c r="N264" s="267"/>
      <c r="O264" s="267"/>
      <c r="P264" s="267"/>
      <c r="Q264" s="267"/>
      <c r="R264" s="267"/>
      <c r="S264" s="267"/>
      <c r="T264" s="268"/>
      <c r="AT264" s="263" t="s">
        <v>125</v>
      </c>
      <c r="AU264" s="263" t="s">
        <v>18</v>
      </c>
      <c r="AV264" s="260" t="s">
        <v>18</v>
      </c>
      <c r="AW264" s="260" t="s">
        <v>35</v>
      </c>
      <c r="AX264" s="260" t="s">
        <v>85</v>
      </c>
      <c r="AY264" s="263" t="s">
        <v>118</v>
      </c>
    </row>
    <row r="265" spans="1:65" s="112" customFormat="1" ht="16.5" customHeight="1" x14ac:dyDescent="0.2">
      <c r="A265" s="190"/>
      <c r="B265" s="108"/>
      <c r="C265" s="244" t="s">
        <v>492</v>
      </c>
      <c r="D265" s="244" t="s">
        <v>120</v>
      </c>
      <c r="E265" s="245" t="s">
        <v>177</v>
      </c>
      <c r="F265" s="290" t="s">
        <v>1210</v>
      </c>
      <c r="G265" s="247" t="s">
        <v>148</v>
      </c>
      <c r="H265" s="248">
        <v>173.03800000000001</v>
      </c>
      <c r="I265" s="85"/>
      <c r="J265" s="249">
        <f>ROUND(I265*H265,2)</f>
        <v>0</v>
      </c>
      <c r="K265" s="246" t="s">
        <v>122</v>
      </c>
      <c r="L265" s="108"/>
      <c r="M265" s="250" t="s">
        <v>1</v>
      </c>
      <c r="N265" s="251" t="s">
        <v>45</v>
      </c>
      <c r="O265" s="252">
        <v>0.376</v>
      </c>
      <c r="P265" s="252">
        <f>O265*H265</f>
        <v>65.062288000000009</v>
      </c>
      <c r="Q265" s="252">
        <v>0</v>
      </c>
      <c r="R265" s="252">
        <f>Q265*H265</f>
        <v>0</v>
      </c>
      <c r="S265" s="252">
        <v>0</v>
      </c>
      <c r="T265" s="253">
        <f>S265*H265</f>
        <v>0</v>
      </c>
      <c r="U265" s="190"/>
      <c r="V265" s="190"/>
      <c r="W265" s="190"/>
      <c r="X265" s="190"/>
      <c r="Y265" s="190"/>
      <c r="Z265" s="190"/>
      <c r="AA265" s="190"/>
      <c r="AB265" s="190"/>
      <c r="AC265" s="190"/>
      <c r="AD265" s="190"/>
      <c r="AE265" s="190"/>
      <c r="AR265" s="254" t="s">
        <v>123</v>
      </c>
      <c r="AT265" s="254" t="s">
        <v>120</v>
      </c>
      <c r="AU265" s="254" t="s">
        <v>18</v>
      </c>
      <c r="AY265" s="89" t="s">
        <v>118</v>
      </c>
      <c r="BE265" s="255">
        <f>IF(N265="základní",J265,0)</f>
        <v>0</v>
      </c>
      <c r="BF265" s="255">
        <f>IF(N265="snížená",J265,0)</f>
        <v>0</v>
      </c>
      <c r="BG265" s="255">
        <f>IF(N265="zákl. přenesená",J265,0)</f>
        <v>0</v>
      </c>
      <c r="BH265" s="255">
        <f>IF(N265="sníž. přenesená",J265,0)</f>
        <v>0</v>
      </c>
      <c r="BI265" s="255">
        <f>IF(N265="nulová",J265,0)</f>
        <v>0</v>
      </c>
      <c r="BJ265" s="89" t="s">
        <v>85</v>
      </c>
      <c r="BK265" s="255">
        <f>ROUND(I265*H265,2)</f>
        <v>0</v>
      </c>
      <c r="BL265" s="89" t="s">
        <v>123</v>
      </c>
      <c r="BM265" s="254" t="s">
        <v>1211</v>
      </c>
    </row>
    <row r="266" spans="1:65" s="112" customFormat="1" x14ac:dyDescent="0.2">
      <c r="A266" s="190"/>
      <c r="B266" s="108"/>
      <c r="C266" s="190"/>
      <c r="D266" s="256" t="s">
        <v>124</v>
      </c>
      <c r="E266" s="190"/>
      <c r="F266" s="293" t="s">
        <v>179</v>
      </c>
      <c r="G266" s="190"/>
      <c r="H266" s="190"/>
      <c r="I266" s="176"/>
      <c r="J266" s="190"/>
      <c r="K266" s="190"/>
      <c r="L266" s="108"/>
      <c r="M266" s="258"/>
      <c r="N266" s="259"/>
      <c r="O266" s="138"/>
      <c r="P266" s="138"/>
      <c r="Q266" s="138"/>
      <c r="R266" s="138"/>
      <c r="S266" s="138"/>
      <c r="T266" s="139"/>
      <c r="U266" s="190"/>
      <c r="V266" s="190"/>
      <c r="W266" s="190"/>
      <c r="X266" s="190"/>
      <c r="Y266" s="190"/>
      <c r="Z266" s="190"/>
      <c r="AA266" s="190"/>
      <c r="AB266" s="190"/>
      <c r="AC266" s="190"/>
      <c r="AD266" s="190"/>
      <c r="AE266" s="190"/>
      <c r="AT266" s="89" t="s">
        <v>124</v>
      </c>
      <c r="AU266" s="89" t="s">
        <v>18</v>
      </c>
    </row>
    <row r="267" spans="1:65" s="260" customFormat="1" x14ac:dyDescent="0.2">
      <c r="B267" s="261"/>
      <c r="D267" s="262" t="s">
        <v>125</v>
      </c>
      <c r="E267" s="263" t="s">
        <v>1</v>
      </c>
      <c r="F267" s="298" t="s">
        <v>1212</v>
      </c>
      <c r="H267" s="265">
        <v>173.03800000000001</v>
      </c>
      <c r="I267" s="179"/>
      <c r="L267" s="261"/>
      <c r="M267" s="266"/>
      <c r="N267" s="267"/>
      <c r="O267" s="267"/>
      <c r="P267" s="267"/>
      <c r="Q267" s="267"/>
      <c r="R267" s="267"/>
      <c r="S267" s="267"/>
      <c r="T267" s="268"/>
      <c r="AT267" s="263" t="s">
        <v>125</v>
      </c>
      <c r="AU267" s="263" t="s">
        <v>18</v>
      </c>
      <c r="AV267" s="260" t="s">
        <v>18</v>
      </c>
      <c r="AW267" s="260" t="s">
        <v>35</v>
      </c>
      <c r="AX267" s="260" t="s">
        <v>85</v>
      </c>
      <c r="AY267" s="263" t="s">
        <v>118</v>
      </c>
    </row>
    <row r="268" spans="1:65" s="112" customFormat="1" ht="24.2" customHeight="1" x14ac:dyDescent="0.2">
      <c r="A268" s="190"/>
      <c r="B268" s="108"/>
      <c r="C268" s="244" t="s">
        <v>496</v>
      </c>
      <c r="D268" s="244" t="s">
        <v>120</v>
      </c>
      <c r="E268" s="245" t="s">
        <v>196</v>
      </c>
      <c r="F268" s="290" t="s">
        <v>1213</v>
      </c>
      <c r="G268" s="247" t="s">
        <v>148</v>
      </c>
      <c r="H268" s="248">
        <v>9.7680000000000007</v>
      </c>
      <c r="I268" s="85"/>
      <c r="J268" s="249">
        <f>ROUND(I268*H268,2)</f>
        <v>0</v>
      </c>
      <c r="K268" s="246" t="s">
        <v>122</v>
      </c>
      <c r="L268" s="108"/>
      <c r="M268" s="250" t="s">
        <v>1</v>
      </c>
      <c r="N268" s="251" t="s">
        <v>45</v>
      </c>
      <c r="O268" s="252">
        <v>0</v>
      </c>
      <c r="P268" s="252">
        <f>O268*H268</f>
        <v>0</v>
      </c>
      <c r="Q268" s="252">
        <v>0</v>
      </c>
      <c r="R268" s="252">
        <f>Q268*H268</f>
        <v>0</v>
      </c>
      <c r="S268" s="252">
        <v>0</v>
      </c>
      <c r="T268" s="253">
        <f>S268*H268</f>
        <v>0</v>
      </c>
      <c r="U268" s="190"/>
      <c r="V268" s="190"/>
      <c r="W268" s="190"/>
      <c r="X268" s="190"/>
      <c r="Y268" s="190"/>
      <c r="Z268" s="190"/>
      <c r="AA268" s="190"/>
      <c r="AB268" s="190"/>
      <c r="AC268" s="190"/>
      <c r="AD268" s="190"/>
      <c r="AE268" s="190"/>
      <c r="AR268" s="254" t="s">
        <v>123</v>
      </c>
      <c r="AT268" s="254" t="s">
        <v>120</v>
      </c>
      <c r="AU268" s="254" t="s">
        <v>18</v>
      </c>
      <c r="AY268" s="89" t="s">
        <v>118</v>
      </c>
      <c r="BE268" s="255">
        <f>IF(N268="základní",J268,0)</f>
        <v>0</v>
      </c>
      <c r="BF268" s="255">
        <f>IF(N268="snížená",J268,0)</f>
        <v>0</v>
      </c>
      <c r="BG268" s="255">
        <f>IF(N268="zákl. přenesená",J268,0)</f>
        <v>0</v>
      </c>
      <c r="BH268" s="255">
        <f>IF(N268="sníž. přenesená",J268,0)</f>
        <v>0</v>
      </c>
      <c r="BI268" s="255">
        <f>IF(N268="nulová",J268,0)</f>
        <v>0</v>
      </c>
      <c r="BJ268" s="89" t="s">
        <v>85</v>
      </c>
      <c r="BK268" s="255">
        <f>ROUND(I268*H268,2)</f>
        <v>0</v>
      </c>
      <c r="BL268" s="89" t="s">
        <v>123</v>
      </c>
      <c r="BM268" s="254" t="s">
        <v>1214</v>
      </c>
    </row>
    <row r="269" spans="1:65" s="112" customFormat="1" x14ac:dyDescent="0.2">
      <c r="A269" s="190"/>
      <c r="B269" s="108"/>
      <c r="C269" s="190"/>
      <c r="D269" s="256" t="s">
        <v>124</v>
      </c>
      <c r="E269" s="190"/>
      <c r="F269" s="293" t="s">
        <v>198</v>
      </c>
      <c r="G269" s="190"/>
      <c r="H269" s="190"/>
      <c r="I269" s="176"/>
      <c r="J269" s="190"/>
      <c r="K269" s="190"/>
      <c r="L269" s="108"/>
      <c r="M269" s="258"/>
      <c r="N269" s="259"/>
      <c r="O269" s="138"/>
      <c r="P269" s="138"/>
      <c r="Q269" s="138"/>
      <c r="R269" s="138"/>
      <c r="S269" s="138"/>
      <c r="T269" s="139"/>
      <c r="U269" s="190"/>
      <c r="V269" s="190"/>
      <c r="W269" s="190"/>
      <c r="X269" s="190"/>
      <c r="Y269" s="190"/>
      <c r="Z269" s="190"/>
      <c r="AA269" s="190"/>
      <c r="AB269" s="190"/>
      <c r="AC269" s="190"/>
      <c r="AD269" s="190"/>
      <c r="AE269" s="190"/>
      <c r="AT269" s="89" t="s">
        <v>124</v>
      </c>
      <c r="AU269" s="89" t="s">
        <v>18</v>
      </c>
    </row>
    <row r="270" spans="1:65" s="233" customFormat="1" ht="22.9" customHeight="1" x14ac:dyDescent="0.2">
      <c r="B270" s="234"/>
      <c r="D270" s="235" t="s">
        <v>79</v>
      </c>
      <c r="E270" s="287" t="s">
        <v>180</v>
      </c>
      <c r="F270" s="292" t="s">
        <v>181</v>
      </c>
      <c r="I270" s="178"/>
      <c r="J270" s="288">
        <f>BK270</f>
        <v>0</v>
      </c>
      <c r="L270" s="234"/>
      <c r="M270" s="238"/>
      <c r="N270" s="239"/>
      <c r="O270" s="239"/>
      <c r="P270" s="240">
        <f>SUM(P271:P274)</f>
        <v>1168.5199680000001</v>
      </c>
      <c r="Q270" s="239"/>
      <c r="R270" s="240">
        <f>SUM(R271:R274)</f>
        <v>0</v>
      </c>
      <c r="S270" s="239"/>
      <c r="T270" s="241">
        <f>SUM(T271:T274)</f>
        <v>0</v>
      </c>
      <c r="AR270" s="235" t="s">
        <v>85</v>
      </c>
      <c r="AT270" s="242" t="s">
        <v>79</v>
      </c>
      <c r="AU270" s="242" t="s">
        <v>85</v>
      </c>
      <c r="AY270" s="235" t="s">
        <v>118</v>
      </c>
      <c r="BK270" s="243">
        <f>SUM(BK271:BK274)</f>
        <v>0</v>
      </c>
    </row>
    <row r="271" spans="1:65" s="112" customFormat="1" ht="24.2" customHeight="1" x14ac:dyDescent="0.2">
      <c r="A271" s="190"/>
      <c r="B271" s="108"/>
      <c r="C271" s="244" t="s">
        <v>500</v>
      </c>
      <c r="D271" s="244" t="s">
        <v>120</v>
      </c>
      <c r="E271" s="245" t="s">
        <v>554</v>
      </c>
      <c r="F271" s="290" t="s">
        <v>555</v>
      </c>
      <c r="G271" s="247" t="s">
        <v>148</v>
      </c>
      <c r="H271" s="248">
        <v>875.952</v>
      </c>
      <c r="I271" s="85"/>
      <c r="J271" s="249">
        <f>ROUND(I271*H271,2)</f>
        <v>0</v>
      </c>
      <c r="K271" s="246" t="s">
        <v>122</v>
      </c>
      <c r="L271" s="108"/>
      <c r="M271" s="250" t="s">
        <v>1</v>
      </c>
      <c r="N271" s="251" t="s">
        <v>45</v>
      </c>
      <c r="O271" s="252">
        <v>0.82799999999999996</v>
      </c>
      <c r="P271" s="252">
        <f>O271*H271</f>
        <v>725.28825599999993</v>
      </c>
      <c r="Q271" s="252">
        <v>0</v>
      </c>
      <c r="R271" s="252">
        <f>Q271*H271</f>
        <v>0</v>
      </c>
      <c r="S271" s="252">
        <v>0</v>
      </c>
      <c r="T271" s="253">
        <f>S271*H271</f>
        <v>0</v>
      </c>
      <c r="U271" s="190"/>
      <c r="V271" s="190"/>
      <c r="W271" s="190"/>
      <c r="X271" s="190"/>
      <c r="Y271" s="190"/>
      <c r="Z271" s="190"/>
      <c r="AA271" s="190"/>
      <c r="AB271" s="190"/>
      <c r="AC271" s="190"/>
      <c r="AD271" s="190"/>
      <c r="AE271" s="190"/>
      <c r="AR271" s="254" t="s">
        <v>123</v>
      </c>
      <c r="AT271" s="254" t="s">
        <v>120</v>
      </c>
      <c r="AU271" s="254" t="s">
        <v>18</v>
      </c>
      <c r="AY271" s="89" t="s">
        <v>118</v>
      </c>
      <c r="BE271" s="255">
        <f>IF(N271="základní",J271,0)</f>
        <v>0</v>
      </c>
      <c r="BF271" s="255">
        <f>IF(N271="snížená",J271,0)</f>
        <v>0</v>
      </c>
      <c r="BG271" s="255">
        <f>IF(N271="zákl. přenesená",J271,0)</f>
        <v>0</v>
      </c>
      <c r="BH271" s="255">
        <f>IF(N271="sníž. přenesená",J271,0)</f>
        <v>0</v>
      </c>
      <c r="BI271" s="255">
        <f>IF(N271="nulová",J271,0)</f>
        <v>0</v>
      </c>
      <c r="BJ271" s="89" t="s">
        <v>85</v>
      </c>
      <c r="BK271" s="255">
        <f>ROUND(I271*H271,2)</f>
        <v>0</v>
      </c>
      <c r="BL271" s="89" t="s">
        <v>123</v>
      </c>
      <c r="BM271" s="254" t="s">
        <v>1215</v>
      </c>
    </row>
    <row r="272" spans="1:65" s="112" customFormat="1" x14ac:dyDescent="0.2">
      <c r="A272" s="190"/>
      <c r="B272" s="108"/>
      <c r="C272" s="190"/>
      <c r="D272" s="256" t="s">
        <v>124</v>
      </c>
      <c r="E272" s="190"/>
      <c r="F272" s="293" t="s">
        <v>1216</v>
      </c>
      <c r="G272" s="190"/>
      <c r="H272" s="190"/>
      <c r="I272" s="176"/>
      <c r="J272" s="190"/>
      <c r="K272" s="190"/>
      <c r="L272" s="108"/>
      <c r="M272" s="258"/>
      <c r="N272" s="259"/>
      <c r="O272" s="138"/>
      <c r="P272" s="138"/>
      <c r="Q272" s="138"/>
      <c r="R272" s="138"/>
      <c r="S272" s="138"/>
      <c r="T272" s="139"/>
      <c r="U272" s="190"/>
      <c r="V272" s="190"/>
      <c r="W272" s="190"/>
      <c r="X272" s="190"/>
      <c r="Y272" s="190"/>
      <c r="Z272" s="190"/>
      <c r="AA272" s="190"/>
      <c r="AB272" s="190"/>
      <c r="AC272" s="190"/>
      <c r="AD272" s="190"/>
      <c r="AE272" s="190"/>
      <c r="AT272" s="89" t="s">
        <v>124</v>
      </c>
      <c r="AU272" s="89" t="s">
        <v>18</v>
      </c>
    </row>
    <row r="273" spans="1:65" s="112" customFormat="1" ht="24.2" customHeight="1" x14ac:dyDescent="0.2">
      <c r="A273" s="190"/>
      <c r="B273" s="108"/>
      <c r="C273" s="244" t="s">
        <v>503</v>
      </c>
      <c r="D273" s="244" t="s">
        <v>120</v>
      </c>
      <c r="E273" s="245" t="s">
        <v>558</v>
      </c>
      <c r="F273" s="290" t="s">
        <v>559</v>
      </c>
      <c r="G273" s="247" t="s">
        <v>148</v>
      </c>
      <c r="H273" s="248">
        <v>875.952</v>
      </c>
      <c r="I273" s="85"/>
      <c r="J273" s="249">
        <f>ROUND(I273*H273,2)</f>
        <v>0</v>
      </c>
      <c r="K273" s="246" t="s">
        <v>122</v>
      </c>
      <c r="L273" s="108"/>
      <c r="M273" s="250" t="s">
        <v>1</v>
      </c>
      <c r="N273" s="251" t="s">
        <v>45</v>
      </c>
      <c r="O273" s="252">
        <v>0.50600000000000001</v>
      </c>
      <c r="P273" s="252">
        <f>O273*H273</f>
        <v>443.23171200000002</v>
      </c>
      <c r="Q273" s="252">
        <v>0</v>
      </c>
      <c r="R273" s="252">
        <f>Q273*H273</f>
        <v>0</v>
      </c>
      <c r="S273" s="252">
        <v>0</v>
      </c>
      <c r="T273" s="253">
        <f>S273*H273</f>
        <v>0</v>
      </c>
      <c r="U273" s="190"/>
      <c r="V273" s="190"/>
      <c r="W273" s="190"/>
      <c r="X273" s="190"/>
      <c r="Y273" s="190"/>
      <c r="Z273" s="190"/>
      <c r="AA273" s="190"/>
      <c r="AB273" s="190"/>
      <c r="AC273" s="190"/>
      <c r="AD273" s="190"/>
      <c r="AE273" s="190"/>
      <c r="AR273" s="254" t="s">
        <v>123</v>
      </c>
      <c r="AT273" s="254" t="s">
        <v>120</v>
      </c>
      <c r="AU273" s="254" t="s">
        <v>18</v>
      </c>
      <c r="AY273" s="89" t="s">
        <v>118</v>
      </c>
      <c r="BE273" s="255">
        <f>IF(N273="základní",J273,0)</f>
        <v>0</v>
      </c>
      <c r="BF273" s="255">
        <f>IF(N273="snížená",J273,0)</f>
        <v>0</v>
      </c>
      <c r="BG273" s="255">
        <f>IF(N273="zákl. přenesená",J273,0)</f>
        <v>0</v>
      </c>
      <c r="BH273" s="255">
        <f>IF(N273="sníž. přenesená",J273,0)</f>
        <v>0</v>
      </c>
      <c r="BI273" s="255">
        <f>IF(N273="nulová",J273,0)</f>
        <v>0</v>
      </c>
      <c r="BJ273" s="89" t="s">
        <v>85</v>
      </c>
      <c r="BK273" s="255">
        <f>ROUND(I273*H273,2)</f>
        <v>0</v>
      </c>
      <c r="BL273" s="89" t="s">
        <v>123</v>
      </c>
      <c r="BM273" s="254" t="s">
        <v>1217</v>
      </c>
    </row>
    <row r="274" spans="1:65" s="112" customFormat="1" x14ac:dyDescent="0.2">
      <c r="A274" s="190"/>
      <c r="B274" s="108"/>
      <c r="C274" s="190"/>
      <c r="D274" s="256" t="s">
        <v>124</v>
      </c>
      <c r="E274" s="190"/>
      <c r="F274" s="293" t="s">
        <v>1218</v>
      </c>
      <c r="G274" s="190"/>
      <c r="H274" s="190"/>
      <c r="I274" s="176"/>
      <c r="J274" s="190"/>
      <c r="K274" s="190"/>
      <c r="L274" s="108"/>
      <c r="M274" s="258"/>
      <c r="N274" s="259"/>
      <c r="O274" s="138"/>
      <c r="P274" s="138"/>
      <c r="Q274" s="138"/>
      <c r="R274" s="138"/>
      <c r="S274" s="138"/>
      <c r="T274" s="139"/>
      <c r="U274" s="190"/>
      <c r="V274" s="190"/>
      <c r="W274" s="190"/>
      <c r="X274" s="190"/>
      <c r="Y274" s="190"/>
      <c r="Z274" s="190"/>
      <c r="AA274" s="190"/>
      <c r="AB274" s="190"/>
      <c r="AC274" s="190"/>
      <c r="AD274" s="190"/>
      <c r="AE274" s="190"/>
      <c r="AT274" s="89" t="s">
        <v>124</v>
      </c>
      <c r="AU274" s="89" t="s">
        <v>18</v>
      </c>
    </row>
    <row r="275" spans="1:65" s="233" customFormat="1" ht="25.9" customHeight="1" x14ac:dyDescent="0.2">
      <c r="B275" s="234"/>
      <c r="D275" s="235" t="s">
        <v>79</v>
      </c>
      <c r="E275" s="236" t="s">
        <v>183</v>
      </c>
      <c r="F275" s="300" t="s">
        <v>184</v>
      </c>
      <c r="I275" s="178"/>
      <c r="J275" s="237">
        <f>BK275</f>
        <v>0</v>
      </c>
      <c r="L275" s="234"/>
      <c r="M275" s="238"/>
      <c r="N275" s="239"/>
      <c r="O275" s="239"/>
      <c r="P275" s="240">
        <f>P276</f>
        <v>0.45282</v>
      </c>
      <c r="Q275" s="239"/>
      <c r="R275" s="240">
        <f>R276</f>
        <v>6.9390000000000007E-3</v>
      </c>
      <c r="S275" s="239"/>
      <c r="T275" s="241">
        <f>T276</f>
        <v>0</v>
      </c>
      <c r="AR275" s="235" t="s">
        <v>18</v>
      </c>
      <c r="AT275" s="242" t="s">
        <v>79</v>
      </c>
      <c r="AU275" s="242" t="s">
        <v>80</v>
      </c>
      <c r="AY275" s="235" t="s">
        <v>118</v>
      </c>
      <c r="BK275" s="243">
        <f>BK276</f>
        <v>0</v>
      </c>
    </row>
    <row r="276" spans="1:65" s="233" customFormat="1" ht="22.9" customHeight="1" x14ac:dyDescent="0.2">
      <c r="B276" s="234"/>
      <c r="D276" s="235" t="s">
        <v>79</v>
      </c>
      <c r="E276" s="287" t="s">
        <v>1219</v>
      </c>
      <c r="F276" s="292" t="s">
        <v>1220</v>
      </c>
      <c r="I276" s="178"/>
      <c r="J276" s="288">
        <f>BK276</f>
        <v>0</v>
      </c>
      <c r="L276" s="234"/>
      <c r="M276" s="238"/>
      <c r="N276" s="239"/>
      <c r="O276" s="239"/>
      <c r="P276" s="240">
        <f>SUM(P277:P285)</f>
        <v>0.45282</v>
      </c>
      <c r="Q276" s="239"/>
      <c r="R276" s="240">
        <f>SUM(R277:R285)</f>
        <v>6.9390000000000007E-3</v>
      </c>
      <c r="S276" s="239"/>
      <c r="T276" s="241">
        <f>SUM(T277:T285)</f>
        <v>0</v>
      </c>
      <c r="AR276" s="235" t="s">
        <v>18</v>
      </c>
      <c r="AT276" s="242" t="s">
        <v>79</v>
      </c>
      <c r="AU276" s="242" t="s">
        <v>85</v>
      </c>
      <c r="AY276" s="235" t="s">
        <v>118</v>
      </c>
      <c r="BK276" s="243">
        <f>SUM(BK277:BK285)</f>
        <v>0</v>
      </c>
    </row>
    <row r="277" spans="1:65" s="112" customFormat="1" ht="24.2" customHeight="1" x14ac:dyDescent="0.2">
      <c r="A277" s="190"/>
      <c r="B277" s="108"/>
      <c r="C277" s="244" t="s">
        <v>507</v>
      </c>
      <c r="D277" s="244" t="s">
        <v>120</v>
      </c>
      <c r="E277" s="245" t="s">
        <v>1221</v>
      </c>
      <c r="F277" s="290" t="s">
        <v>1222</v>
      </c>
      <c r="G277" s="247" t="s">
        <v>121</v>
      </c>
      <c r="H277" s="248">
        <v>4.32</v>
      </c>
      <c r="I277" s="85"/>
      <c r="J277" s="249">
        <f>ROUND(I277*H277,2)</f>
        <v>0</v>
      </c>
      <c r="K277" s="246" t="s">
        <v>122</v>
      </c>
      <c r="L277" s="108"/>
      <c r="M277" s="250" t="s">
        <v>1</v>
      </c>
      <c r="N277" s="251" t="s">
        <v>45</v>
      </c>
      <c r="O277" s="252">
        <v>0.10199999999999999</v>
      </c>
      <c r="P277" s="252">
        <f>O277*H277</f>
        <v>0.44063999999999998</v>
      </c>
      <c r="Q277" s="252">
        <v>0</v>
      </c>
      <c r="R277" s="252">
        <f>Q277*H277</f>
        <v>0</v>
      </c>
      <c r="S277" s="252">
        <v>0</v>
      </c>
      <c r="T277" s="253">
        <f>S277*H277</f>
        <v>0</v>
      </c>
      <c r="U277" s="190"/>
      <c r="V277" s="190"/>
      <c r="W277" s="190"/>
      <c r="X277" s="190"/>
      <c r="Y277" s="190"/>
      <c r="Z277" s="190"/>
      <c r="AA277" s="190"/>
      <c r="AB277" s="190"/>
      <c r="AC277" s="190"/>
      <c r="AD277" s="190"/>
      <c r="AE277" s="190"/>
      <c r="AR277" s="254" t="s">
        <v>159</v>
      </c>
      <c r="AT277" s="254" t="s">
        <v>120</v>
      </c>
      <c r="AU277" s="254" t="s">
        <v>18</v>
      </c>
      <c r="AY277" s="89" t="s">
        <v>118</v>
      </c>
      <c r="BE277" s="255">
        <f>IF(N277="základní",J277,0)</f>
        <v>0</v>
      </c>
      <c r="BF277" s="255">
        <f>IF(N277="snížená",J277,0)</f>
        <v>0</v>
      </c>
      <c r="BG277" s="255">
        <f>IF(N277="zákl. přenesená",J277,0)</f>
        <v>0</v>
      </c>
      <c r="BH277" s="255">
        <f>IF(N277="sníž. přenesená",J277,0)</f>
        <v>0</v>
      </c>
      <c r="BI277" s="255">
        <f>IF(N277="nulová",J277,0)</f>
        <v>0</v>
      </c>
      <c r="BJ277" s="89" t="s">
        <v>85</v>
      </c>
      <c r="BK277" s="255">
        <f>ROUND(I277*H277,2)</f>
        <v>0</v>
      </c>
      <c r="BL277" s="89" t="s">
        <v>159</v>
      </c>
      <c r="BM277" s="254" t="s">
        <v>1223</v>
      </c>
    </row>
    <row r="278" spans="1:65" s="112" customFormat="1" x14ac:dyDescent="0.2">
      <c r="A278" s="190"/>
      <c r="B278" s="108"/>
      <c r="C278" s="190"/>
      <c r="D278" s="256" t="s">
        <v>124</v>
      </c>
      <c r="E278" s="190"/>
      <c r="F278" s="293" t="s">
        <v>1224</v>
      </c>
      <c r="G278" s="190"/>
      <c r="H278" s="190"/>
      <c r="I278" s="176"/>
      <c r="J278" s="190"/>
      <c r="K278" s="190"/>
      <c r="L278" s="108"/>
      <c r="M278" s="258"/>
      <c r="N278" s="259"/>
      <c r="O278" s="138"/>
      <c r="P278" s="138"/>
      <c r="Q278" s="138"/>
      <c r="R278" s="138"/>
      <c r="S278" s="138"/>
      <c r="T278" s="139"/>
      <c r="U278" s="190"/>
      <c r="V278" s="190"/>
      <c r="W278" s="190"/>
      <c r="X278" s="190"/>
      <c r="Y278" s="190"/>
      <c r="Z278" s="190"/>
      <c r="AA278" s="190"/>
      <c r="AB278" s="190"/>
      <c r="AC278" s="190"/>
      <c r="AD278" s="190"/>
      <c r="AE278" s="190"/>
      <c r="AT278" s="89" t="s">
        <v>124</v>
      </c>
      <c r="AU278" s="89" t="s">
        <v>18</v>
      </c>
    </row>
    <row r="279" spans="1:65" s="260" customFormat="1" x14ac:dyDescent="0.2">
      <c r="B279" s="261"/>
      <c r="D279" s="262" t="s">
        <v>125</v>
      </c>
      <c r="E279" s="263" t="s">
        <v>1</v>
      </c>
      <c r="F279" s="298" t="s">
        <v>1225</v>
      </c>
      <c r="H279" s="265">
        <v>4.32</v>
      </c>
      <c r="I279" s="179"/>
      <c r="L279" s="261"/>
      <c r="M279" s="266"/>
      <c r="N279" s="267"/>
      <c r="O279" s="267"/>
      <c r="P279" s="267"/>
      <c r="Q279" s="267"/>
      <c r="R279" s="267"/>
      <c r="S279" s="267"/>
      <c r="T279" s="268"/>
      <c r="AT279" s="263" t="s">
        <v>125</v>
      </c>
      <c r="AU279" s="263" t="s">
        <v>18</v>
      </c>
      <c r="AV279" s="260" t="s">
        <v>18</v>
      </c>
      <c r="AW279" s="260" t="s">
        <v>35</v>
      </c>
      <c r="AX279" s="260" t="s">
        <v>85</v>
      </c>
      <c r="AY279" s="263" t="s">
        <v>118</v>
      </c>
    </row>
    <row r="280" spans="1:65" s="112" customFormat="1" ht="16.5" customHeight="1" x14ac:dyDescent="0.2">
      <c r="A280" s="190"/>
      <c r="B280" s="108"/>
      <c r="C280" s="278" t="s">
        <v>511</v>
      </c>
      <c r="D280" s="278" t="s">
        <v>157</v>
      </c>
      <c r="E280" s="279" t="s">
        <v>1226</v>
      </c>
      <c r="F280" s="299" t="s">
        <v>1227</v>
      </c>
      <c r="G280" s="281" t="s">
        <v>121</v>
      </c>
      <c r="H280" s="282">
        <v>4.6260000000000003</v>
      </c>
      <c r="I280" s="86"/>
      <c r="J280" s="283">
        <f>ROUND(I280*H280,2)</f>
        <v>0</v>
      </c>
      <c r="K280" s="280" t="s">
        <v>122</v>
      </c>
      <c r="L280" s="284"/>
      <c r="M280" s="285" t="s">
        <v>1</v>
      </c>
      <c r="N280" s="286" t="s">
        <v>45</v>
      </c>
      <c r="O280" s="252">
        <v>0</v>
      </c>
      <c r="P280" s="252">
        <f>O280*H280</f>
        <v>0</v>
      </c>
      <c r="Q280" s="252">
        <v>1.5E-3</v>
      </c>
      <c r="R280" s="252">
        <f>Q280*H280</f>
        <v>6.9390000000000007E-3</v>
      </c>
      <c r="S280" s="252">
        <v>0</v>
      </c>
      <c r="T280" s="253">
        <f>S280*H280</f>
        <v>0</v>
      </c>
      <c r="U280" s="190"/>
      <c r="V280" s="190"/>
      <c r="W280" s="190"/>
      <c r="X280" s="190"/>
      <c r="Y280" s="190"/>
      <c r="Z280" s="190"/>
      <c r="AA280" s="190"/>
      <c r="AB280" s="190"/>
      <c r="AC280" s="190"/>
      <c r="AD280" s="190"/>
      <c r="AE280" s="190"/>
      <c r="AR280" s="254" t="s">
        <v>186</v>
      </c>
      <c r="AT280" s="254" t="s">
        <v>157</v>
      </c>
      <c r="AU280" s="254" t="s">
        <v>18</v>
      </c>
      <c r="AY280" s="89" t="s">
        <v>118</v>
      </c>
      <c r="BE280" s="255">
        <f>IF(N280="základní",J280,0)</f>
        <v>0</v>
      </c>
      <c r="BF280" s="255">
        <f>IF(N280="snížená",J280,0)</f>
        <v>0</v>
      </c>
      <c r="BG280" s="255">
        <f>IF(N280="zákl. přenesená",J280,0)</f>
        <v>0</v>
      </c>
      <c r="BH280" s="255">
        <f>IF(N280="sníž. přenesená",J280,0)</f>
        <v>0</v>
      </c>
      <c r="BI280" s="255">
        <f>IF(N280="nulová",J280,0)</f>
        <v>0</v>
      </c>
      <c r="BJ280" s="89" t="s">
        <v>85</v>
      </c>
      <c r="BK280" s="255">
        <f>ROUND(I280*H280,2)</f>
        <v>0</v>
      </c>
      <c r="BL280" s="89" t="s">
        <v>159</v>
      </c>
      <c r="BM280" s="254" t="s">
        <v>1228</v>
      </c>
    </row>
    <row r="281" spans="1:65" s="112" customFormat="1" ht="19.5" x14ac:dyDescent="0.2">
      <c r="A281" s="190"/>
      <c r="B281" s="108"/>
      <c r="C281" s="190"/>
      <c r="D281" s="262" t="s">
        <v>139</v>
      </c>
      <c r="E281" s="190"/>
      <c r="F281" s="291" t="s">
        <v>1229</v>
      </c>
      <c r="G281" s="190"/>
      <c r="H281" s="190"/>
      <c r="I281" s="176"/>
      <c r="J281" s="190"/>
      <c r="K281" s="190"/>
      <c r="L281" s="108"/>
      <c r="M281" s="258"/>
      <c r="N281" s="259"/>
      <c r="O281" s="138"/>
      <c r="P281" s="138"/>
      <c r="Q281" s="138"/>
      <c r="R281" s="138"/>
      <c r="S281" s="138"/>
      <c r="T281" s="139"/>
      <c r="U281" s="190"/>
      <c r="V281" s="190"/>
      <c r="W281" s="190"/>
      <c r="X281" s="190"/>
      <c r="Y281" s="190"/>
      <c r="Z281" s="190"/>
      <c r="AA281" s="190"/>
      <c r="AB281" s="190"/>
      <c r="AC281" s="190"/>
      <c r="AD281" s="190"/>
      <c r="AE281" s="190"/>
      <c r="AT281" s="89" t="s">
        <v>139</v>
      </c>
      <c r="AU281" s="89" t="s">
        <v>18</v>
      </c>
    </row>
    <row r="282" spans="1:65" s="260" customFormat="1" x14ac:dyDescent="0.2">
      <c r="B282" s="261"/>
      <c r="D282" s="262" t="s">
        <v>125</v>
      </c>
      <c r="E282" s="263" t="s">
        <v>1</v>
      </c>
      <c r="F282" s="298" t="s">
        <v>1230</v>
      </c>
      <c r="H282" s="265">
        <v>4.4059999999999997</v>
      </c>
      <c r="I282" s="179"/>
      <c r="L282" s="261"/>
      <c r="M282" s="266"/>
      <c r="N282" s="267"/>
      <c r="O282" s="267"/>
      <c r="P282" s="267"/>
      <c r="Q282" s="267"/>
      <c r="R282" s="267"/>
      <c r="S282" s="267"/>
      <c r="T282" s="268"/>
      <c r="AT282" s="263" t="s">
        <v>125</v>
      </c>
      <c r="AU282" s="263" t="s">
        <v>18</v>
      </c>
      <c r="AV282" s="260" t="s">
        <v>18</v>
      </c>
      <c r="AW282" s="260" t="s">
        <v>35</v>
      </c>
      <c r="AX282" s="260" t="s">
        <v>80</v>
      </c>
      <c r="AY282" s="263" t="s">
        <v>118</v>
      </c>
    </row>
    <row r="283" spans="1:65" s="260" customFormat="1" x14ac:dyDescent="0.2">
      <c r="B283" s="261"/>
      <c r="D283" s="262" t="s">
        <v>125</v>
      </c>
      <c r="E283" s="263" t="s">
        <v>1</v>
      </c>
      <c r="F283" s="298" t="s">
        <v>1231</v>
      </c>
      <c r="H283" s="265">
        <v>4.6260000000000003</v>
      </c>
      <c r="I283" s="179"/>
      <c r="L283" s="261"/>
      <c r="M283" s="266"/>
      <c r="N283" s="267"/>
      <c r="O283" s="267"/>
      <c r="P283" s="267"/>
      <c r="Q283" s="267"/>
      <c r="R283" s="267"/>
      <c r="S283" s="267"/>
      <c r="T283" s="268"/>
      <c r="AT283" s="263" t="s">
        <v>125</v>
      </c>
      <c r="AU283" s="263" t="s">
        <v>18</v>
      </c>
      <c r="AV283" s="260" t="s">
        <v>18</v>
      </c>
      <c r="AW283" s="260" t="s">
        <v>35</v>
      </c>
      <c r="AX283" s="260" t="s">
        <v>85</v>
      </c>
      <c r="AY283" s="263" t="s">
        <v>118</v>
      </c>
    </row>
    <row r="284" spans="1:65" s="112" customFormat="1" ht="24.2" customHeight="1" x14ac:dyDescent="0.2">
      <c r="A284" s="190"/>
      <c r="B284" s="108"/>
      <c r="C284" s="244" t="s">
        <v>514</v>
      </c>
      <c r="D284" s="244" t="s">
        <v>120</v>
      </c>
      <c r="E284" s="245" t="s">
        <v>1232</v>
      </c>
      <c r="F284" s="290" t="s">
        <v>1233</v>
      </c>
      <c r="G284" s="247" t="s">
        <v>148</v>
      </c>
      <c r="H284" s="248">
        <v>7.0000000000000001E-3</v>
      </c>
      <c r="I284" s="85"/>
      <c r="J284" s="249">
        <f>ROUND(I284*H284,2)</f>
        <v>0</v>
      </c>
      <c r="K284" s="246" t="s">
        <v>122</v>
      </c>
      <c r="L284" s="108"/>
      <c r="M284" s="250" t="s">
        <v>1</v>
      </c>
      <c r="N284" s="251" t="s">
        <v>45</v>
      </c>
      <c r="O284" s="252">
        <v>1.74</v>
      </c>
      <c r="P284" s="252">
        <f>O284*H284</f>
        <v>1.218E-2</v>
      </c>
      <c r="Q284" s="252">
        <v>0</v>
      </c>
      <c r="R284" s="252">
        <f>Q284*H284</f>
        <v>0</v>
      </c>
      <c r="S284" s="252">
        <v>0</v>
      </c>
      <c r="T284" s="253">
        <f>S284*H284</f>
        <v>0</v>
      </c>
      <c r="U284" s="190"/>
      <c r="V284" s="190"/>
      <c r="W284" s="190"/>
      <c r="X284" s="190"/>
      <c r="Y284" s="190"/>
      <c r="Z284" s="190"/>
      <c r="AA284" s="190"/>
      <c r="AB284" s="190"/>
      <c r="AC284" s="190"/>
      <c r="AD284" s="190"/>
      <c r="AE284" s="190"/>
      <c r="AR284" s="254" t="s">
        <v>159</v>
      </c>
      <c r="AT284" s="254" t="s">
        <v>120</v>
      </c>
      <c r="AU284" s="254" t="s">
        <v>18</v>
      </c>
      <c r="AY284" s="89" t="s">
        <v>118</v>
      </c>
      <c r="BE284" s="255">
        <f>IF(N284="základní",J284,0)</f>
        <v>0</v>
      </c>
      <c r="BF284" s="255">
        <f>IF(N284="snížená",J284,0)</f>
        <v>0</v>
      </c>
      <c r="BG284" s="255">
        <f>IF(N284="zákl. přenesená",J284,0)</f>
        <v>0</v>
      </c>
      <c r="BH284" s="255">
        <f>IF(N284="sníž. přenesená",J284,0)</f>
        <v>0</v>
      </c>
      <c r="BI284" s="255">
        <f>IF(N284="nulová",J284,0)</f>
        <v>0</v>
      </c>
      <c r="BJ284" s="89" t="s">
        <v>85</v>
      </c>
      <c r="BK284" s="255">
        <f>ROUND(I284*H284,2)</f>
        <v>0</v>
      </c>
      <c r="BL284" s="89" t="s">
        <v>159</v>
      </c>
      <c r="BM284" s="254" t="s">
        <v>1234</v>
      </c>
    </row>
    <row r="285" spans="1:65" s="112" customFormat="1" x14ac:dyDescent="0.2">
      <c r="A285" s="190"/>
      <c r="B285" s="108"/>
      <c r="C285" s="190"/>
      <c r="D285" s="256" t="s">
        <v>124</v>
      </c>
      <c r="E285" s="190"/>
      <c r="F285" s="293" t="s">
        <v>1235</v>
      </c>
      <c r="G285" s="190"/>
      <c r="H285" s="190"/>
      <c r="I285" s="176"/>
      <c r="J285" s="190"/>
      <c r="K285" s="190"/>
      <c r="L285" s="108"/>
      <c r="M285" s="258"/>
      <c r="N285" s="259"/>
      <c r="O285" s="138"/>
      <c r="P285" s="138"/>
      <c r="Q285" s="138"/>
      <c r="R285" s="138"/>
      <c r="S285" s="138"/>
      <c r="T285" s="139"/>
      <c r="U285" s="190"/>
      <c r="V285" s="190"/>
      <c r="W285" s="190"/>
      <c r="X285" s="190"/>
      <c r="Y285" s="190"/>
      <c r="Z285" s="190"/>
      <c r="AA285" s="190"/>
      <c r="AB285" s="190"/>
      <c r="AC285" s="190"/>
      <c r="AD285" s="190"/>
      <c r="AE285" s="190"/>
      <c r="AT285" s="89" t="s">
        <v>124</v>
      </c>
      <c r="AU285" s="89" t="s">
        <v>18</v>
      </c>
    </row>
    <row r="286" spans="1:65" s="233" customFormat="1" ht="25.9" customHeight="1" x14ac:dyDescent="0.2">
      <c r="B286" s="234"/>
      <c r="D286" s="235" t="s">
        <v>79</v>
      </c>
      <c r="E286" s="236" t="s">
        <v>561</v>
      </c>
      <c r="F286" s="300" t="s">
        <v>562</v>
      </c>
      <c r="I286" s="178"/>
      <c r="J286" s="237">
        <f>BK286</f>
        <v>0</v>
      </c>
      <c r="L286" s="234"/>
      <c r="M286" s="238"/>
      <c r="N286" s="239"/>
      <c r="O286" s="239"/>
      <c r="P286" s="240">
        <f>P287+P292</f>
        <v>0</v>
      </c>
      <c r="Q286" s="239"/>
      <c r="R286" s="240">
        <f>R287+R292</f>
        <v>0</v>
      </c>
      <c r="S286" s="239"/>
      <c r="T286" s="241">
        <f>T287+T292</f>
        <v>0</v>
      </c>
      <c r="AR286" s="235" t="s">
        <v>128</v>
      </c>
      <c r="AT286" s="242" t="s">
        <v>79</v>
      </c>
      <c r="AU286" s="242" t="s">
        <v>80</v>
      </c>
      <c r="AY286" s="235" t="s">
        <v>118</v>
      </c>
      <c r="BK286" s="243">
        <f>BK287+BK292</f>
        <v>0</v>
      </c>
    </row>
    <row r="287" spans="1:65" s="233" customFormat="1" ht="22.9" customHeight="1" x14ac:dyDescent="0.2">
      <c r="B287" s="234"/>
      <c r="D287" s="235" t="s">
        <v>79</v>
      </c>
      <c r="E287" s="287" t="s">
        <v>576</v>
      </c>
      <c r="F287" s="292" t="s">
        <v>577</v>
      </c>
      <c r="I287" s="178"/>
      <c r="J287" s="288">
        <f>BK287</f>
        <v>0</v>
      </c>
      <c r="L287" s="234"/>
      <c r="M287" s="238"/>
      <c r="N287" s="239"/>
      <c r="O287" s="239"/>
      <c r="P287" s="240">
        <f>SUM(P288:P291)</f>
        <v>0</v>
      </c>
      <c r="Q287" s="239"/>
      <c r="R287" s="240">
        <f>SUM(R288:R291)</f>
        <v>0</v>
      </c>
      <c r="S287" s="239"/>
      <c r="T287" s="241">
        <f>SUM(T288:T291)</f>
        <v>0</v>
      </c>
      <c r="AR287" s="235" t="s">
        <v>128</v>
      </c>
      <c r="AT287" s="242" t="s">
        <v>79</v>
      </c>
      <c r="AU287" s="242" t="s">
        <v>85</v>
      </c>
      <c r="AY287" s="235" t="s">
        <v>118</v>
      </c>
      <c r="BK287" s="243">
        <f>SUM(BK288:BK291)</f>
        <v>0</v>
      </c>
    </row>
    <row r="288" spans="1:65" s="112" customFormat="1" ht="16.5" customHeight="1" x14ac:dyDescent="0.2">
      <c r="A288" s="190"/>
      <c r="B288" s="108"/>
      <c r="C288" s="244" t="s">
        <v>518</v>
      </c>
      <c r="D288" s="244" t="s">
        <v>120</v>
      </c>
      <c r="E288" s="245" t="s">
        <v>579</v>
      </c>
      <c r="F288" s="290" t="s">
        <v>580</v>
      </c>
      <c r="G288" s="247" t="s">
        <v>581</v>
      </c>
      <c r="H288" s="248">
        <v>1</v>
      </c>
      <c r="I288" s="85"/>
      <c r="J288" s="249">
        <f>ROUND(I288*H288,2)</f>
        <v>0</v>
      </c>
      <c r="K288" s="246" t="s">
        <v>1</v>
      </c>
      <c r="L288" s="108"/>
      <c r="M288" s="250" t="s">
        <v>1</v>
      </c>
      <c r="N288" s="251" t="s">
        <v>45</v>
      </c>
      <c r="O288" s="252">
        <v>0</v>
      </c>
      <c r="P288" s="252">
        <f>O288*H288</f>
        <v>0</v>
      </c>
      <c r="Q288" s="252">
        <v>0</v>
      </c>
      <c r="R288" s="252">
        <f>Q288*H288</f>
        <v>0</v>
      </c>
      <c r="S288" s="252">
        <v>0</v>
      </c>
      <c r="T288" s="253">
        <f>S288*H288</f>
        <v>0</v>
      </c>
      <c r="U288" s="190"/>
      <c r="V288" s="190"/>
      <c r="W288" s="190"/>
      <c r="X288" s="190"/>
      <c r="Y288" s="190"/>
      <c r="Z288" s="190"/>
      <c r="AA288" s="190"/>
      <c r="AB288" s="190"/>
      <c r="AC288" s="190"/>
      <c r="AD288" s="190"/>
      <c r="AE288" s="190"/>
      <c r="AR288" s="254" t="s">
        <v>569</v>
      </c>
      <c r="AT288" s="254" t="s">
        <v>120</v>
      </c>
      <c r="AU288" s="254" t="s">
        <v>18</v>
      </c>
      <c r="AY288" s="89" t="s">
        <v>118</v>
      </c>
      <c r="BE288" s="255">
        <f>IF(N288="základní",J288,0)</f>
        <v>0</v>
      </c>
      <c r="BF288" s="255">
        <f>IF(N288="snížená",J288,0)</f>
        <v>0</v>
      </c>
      <c r="BG288" s="255">
        <f>IF(N288="zákl. přenesená",J288,0)</f>
        <v>0</v>
      </c>
      <c r="BH288" s="255">
        <f>IF(N288="sníž. přenesená",J288,0)</f>
        <v>0</v>
      </c>
      <c r="BI288" s="255">
        <f>IF(N288="nulová",J288,0)</f>
        <v>0</v>
      </c>
      <c r="BJ288" s="89" t="s">
        <v>85</v>
      </c>
      <c r="BK288" s="255">
        <f>ROUND(I288*H288,2)</f>
        <v>0</v>
      </c>
      <c r="BL288" s="89" t="s">
        <v>569</v>
      </c>
      <c r="BM288" s="254" t="s">
        <v>1236</v>
      </c>
    </row>
    <row r="289" spans="1:65" s="112" customFormat="1" ht="29.25" x14ac:dyDescent="0.2">
      <c r="A289" s="190"/>
      <c r="B289" s="108"/>
      <c r="C289" s="190"/>
      <c r="D289" s="262" t="s">
        <v>139</v>
      </c>
      <c r="E289" s="190"/>
      <c r="F289" s="291" t="s">
        <v>1237</v>
      </c>
      <c r="G289" s="190"/>
      <c r="H289" s="190"/>
      <c r="I289" s="176"/>
      <c r="J289" s="190"/>
      <c r="K289" s="190"/>
      <c r="L289" s="108"/>
      <c r="M289" s="258"/>
      <c r="N289" s="259"/>
      <c r="O289" s="138"/>
      <c r="P289" s="138"/>
      <c r="Q289" s="138"/>
      <c r="R289" s="138"/>
      <c r="S289" s="138"/>
      <c r="T289" s="139"/>
      <c r="U289" s="190"/>
      <c r="V289" s="190"/>
      <c r="W289" s="190"/>
      <c r="X289" s="190"/>
      <c r="Y289" s="190"/>
      <c r="Z289" s="190"/>
      <c r="AA289" s="190"/>
      <c r="AB289" s="190"/>
      <c r="AC289" s="190"/>
      <c r="AD289" s="190"/>
      <c r="AE289" s="190"/>
      <c r="AT289" s="89" t="s">
        <v>139</v>
      </c>
      <c r="AU289" s="89" t="s">
        <v>18</v>
      </c>
    </row>
    <row r="290" spans="1:65" s="112" customFormat="1" ht="16.5" customHeight="1" x14ac:dyDescent="0.2">
      <c r="A290" s="190"/>
      <c r="B290" s="108"/>
      <c r="C290" s="244" t="s">
        <v>522</v>
      </c>
      <c r="D290" s="244" t="s">
        <v>120</v>
      </c>
      <c r="E290" s="245" t="s">
        <v>592</v>
      </c>
      <c r="F290" s="290" t="s">
        <v>593</v>
      </c>
      <c r="G290" s="247" t="s">
        <v>568</v>
      </c>
      <c r="H290" s="248">
        <v>1</v>
      </c>
      <c r="I290" s="85"/>
      <c r="J290" s="249">
        <f>ROUND(I290*H290,2)</f>
        <v>0</v>
      </c>
      <c r="K290" s="246" t="s">
        <v>1</v>
      </c>
      <c r="L290" s="108"/>
      <c r="M290" s="250" t="s">
        <v>1</v>
      </c>
      <c r="N290" s="251" t="s">
        <v>45</v>
      </c>
      <c r="O290" s="252">
        <v>0</v>
      </c>
      <c r="P290" s="252">
        <f>O290*H290</f>
        <v>0</v>
      </c>
      <c r="Q290" s="252">
        <v>0</v>
      </c>
      <c r="R290" s="252">
        <f>Q290*H290</f>
        <v>0</v>
      </c>
      <c r="S290" s="252">
        <v>0</v>
      </c>
      <c r="T290" s="253">
        <f>S290*H290</f>
        <v>0</v>
      </c>
      <c r="U290" s="190"/>
      <c r="V290" s="190"/>
      <c r="W290" s="190"/>
      <c r="X290" s="190"/>
      <c r="Y290" s="190"/>
      <c r="Z290" s="190"/>
      <c r="AA290" s="190"/>
      <c r="AB290" s="190"/>
      <c r="AC290" s="190"/>
      <c r="AD290" s="190"/>
      <c r="AE290" s="190"/>
      <c r="AR290" s="254" t="s">
        <v>569</v>
      </c>
      <c r="AT290" s="254" t="s">
        <v>120</v>
      </c>
      <c r="AU290" s="254" t="s">
        <v>18</v>
      </c>
      <c r="AY290" s="89" t="s">
        <v>118</v>
      </c>
      <c r="BE290" s="255">
        <f>IF(N290="základní",J290,0)</f>
        <v>0</v>
      </c>
      <c r="BF290" s="255">
        <f>IF(N290="snížená",J290,0)</f>
        <v>0</v>
      </c>
      <c r="BG290" s="255">
        <f>IF(N290="zákl. přenesená",J290,0)</f>
        <v>0</v>
      </c>
      <c r="BH290" s="255">
        <f>IF(N290="sníž. přenesená",J290,0)</f>
        <v>0</v>
      </c>
      <c r="BI290" s="255">
        <f>IF(N290="nulová",J290,0)</f>
        <v>0</v>
      </c>
      <c r="BJ290" s="89" t="s">
        <v>85</v>
      </c>
      <c r="BK290" s="255">
        <f>ROUND(I290*H290,2)</f>
        <v>0</v>
      </c>
      <c r="BL290" s="89" t="s">
        <v>569</v>
      </c>
      <c r="BM290" s="254" t="s">
        <v>1238</v>
      </c>
    </row>
    <row r="291" spans="1:65" s="112" customFormat="1" ht="19.5" x14ac:dyDescent="0.2">
      <c r="A291" s="190"/>
      <c r="B291" s="108"/>
      <c r="C291" s="190"/>
      <c r="D291" s="262" t="s">
        <v>139</v>
      </c>
      <c r="E291" s="190"/>
      <c r="F291" s="291" t="s">
        <v>596</v>
      </c>
      <c r="G291" s="190"/>
      <c r="H291" s="190"/>
      <c r="I291" s="176"/>
      <c r="J291" s="190"/>
      <c r="K291" s="190"/>
      <c r="L291" s="108"/>
      <c r="M291" s="258"/>
      <c r="N291" s="259"/>
      <c r="O291" s="138"/>
      <c r="P291" s="138"/>
      <c r="Q291" s="138"/>
      <c r="R291" s="138"/>
      <c r="S291" s="138"/>
      <c r="T291" s="139"/>
      <c r="U291" s="190"/>
      <c r="V291" s="190"/>
      <c r="W291" s="190"/>
      <c r="X291" s="190"/>
      <c r="Y291" s="190"/>
      <c r="Z291" s="190"/>
      <c r="AA291" s="190"/>
      <c r="AB291" s="190"/>
      <c r="AC291" s="190"/>
      <c r="AD291" s="190"/>
      <c r="AE291" s="190"/>
      <c r="AT291" s="89" t="s">
        <v>139</v>
      </c>
      <c r="AU291" s="89" t="s">
        <v>18</v>
      </c>
    </row>
    <row r="292" spans="1:65" s="233" customFormat="1" ht="22.9" customHeight="1" x14ac:dyDescent="0.2">
      <c r="B292" s="234"/>
      <c r="D292" s="235" t="s">
        <v>79</v>
      </c>
      <c r="E292" s="287" t="s">
        <v>597</v>
      </c>
      <c r="F292" s="292" t="s">
        <v>598</v>
      </c>
      <c r="I292" s="178"/>
      <c r="J292" s="288">
        <f>BK292</f>
        <v>0</v>
      </c>
      <c r="L292" s="234"/>
      <c r="M292" s="238"/>
      <c r="N292" s="239"/>
      <c r="O292" s="239"/>
      <c r="P292" s="240">
        <f>SUM(P293:P294)</f>
        <v>0</v>
      </c>
      <c r="Q292" s="239"/>
      <c r="R292" s="240">
        <f>SUM(R293:R294)</f>
        <v>0</v>
      </c>
      <c r="S292" s="239"/>
      <c r="T292" s="241">
        <f>SUM(T293:T294)</f>
        <v>0</v>
      </c>
      <c r="AR292" s="235" t="s">
        <v>128</v>
      </c>
      <c r="AT292" s="242" t="s">
        <v>79</v>
      </c>
      <c r="AU292" s="242" t="s">
        <v>85</v>
      </c>
      <c r="AY292" s="235" t="s">
        <v>118</v>
      </c>
      <c r="BK292" s="243">
        <f>SUM(BK293:BK294)</f>
        <v>0</v>
      </c>
    </row>
    <row r="293" spans="1:65" s="112" customFormat="1" ht="16.5" customHeight="1" x14ac:dyDescent="0.2">
      <c r="A293" s="190"/>
      <c r="B293" s="108"/>
      <c r="C293" s="244" t="s">
        <v>525</v>
      </c>
      <c r="D293" s="244" t="s">
        <v>120</v>
      </c>
      <c r="E293" s="245" t="s">
        <v>600</v>
      </c>
      <c r="F293" s="290" t="s">
        <v>598</v>
      </c>
      <c r="G293" s="247" t="s">
        <v>568</v>
      </c>
      <c r="H293" s="248">
        <v>1</v>
      </c>
      <c r="I293" s="85"/>
      <c r="J293" s="249">
        <f>ROUND(I293*H293,2)</f>
        <v>0</v>
      </c>
      <c r="K293" s="246" t="s">
        <v>1</v>
      </c>
      <c r="L293" s="108"/>
      <c r="M293" s="250" t="s">
        <v>1</v>
      </c>
      <c r="N293" s="251" t="s">
        <v>45</v>
      </c>
      <c r="O293" s="252">
        <v>0</v>
      </c>
      <c r="P293" s="252">
        <f>O293*H293</f>
        <v>0</v>
      </c>
      <c r="Q293" s="252">
        <v>0</v>
      </c>
      <c r="R293" s="252">
        <f>Q293*H293</f>
        <v>0</v>
      </c>
      <c r="S293" s="252">
        <v>0</v>
      </c>
      <c r="T293" s="253">
        <f>S293*H293</f>
        <v>0</v>
      </c>
      <c r="U293" s="190"/>
      <c r="V293" s="190"/>
      <c r="W293" s="190"/>
      <c r="X293" s="190"/>
      <c r="Y293" s="190"/>
      <c r="Z293" s="190"/>
      <c r="AA293" s="190"/>
      <c r="AB293" s="190"/>
      <c r="AC293" s="190"/>
      <c r="AD293" s="190"/>
      <c r="AE293" s="190"/>
      <c r="AR293" s="254" t="s">
        <v>569</v>
      </c>
      <c r="AT293" s="254" t="s">
        <v>120</v>
      </c>
      <c r="AU293" s="254" t="s">
        <v>18</v>
      </c>
      <c r="AY293" s="89" t="s">
        <v>118</v>
      </c>
      <c r="BE293" s="255">
        <f>IF(N293="základní",J293,0)</f>
        <v>0</v>
      </c>
      <c r="BF293" s="255">
        <f>IF(N293="snížená",J293,0)</f>
        <v>0</v>
      </c>
      <c r="BG293" s="255">
        <f>IF(N293="zákl. přenesená",J293,0)</f>
        <v>0</v>
      </c>
      <c r="BH293" s="255">
        <f>IF(N293="sníž. přenesená",J293,0)</f>
        <v>0</v>
      </c>
      <c r="BI293" s="255">
        <f>IF(N293="nulová",J293,0)</f>
        <v>0</v>
      </c>
      <c r="BJ293" s="89" t="s">
        <v>85</v>
      </c>
      <c r="BK293" s="255">
        <f>ROUND(I293*H293,2)</f>
        <v>0</v>
      </c>
      <c r="BL293" s="89" t="s">
        <v>569</v>
      </c>
      <c r="BM293" s="254" t="s">
        <v>1239</v>
      </c>
    </row>
    <row r="294" spans="1:65" s="112" customFormat="1" ht="39" x14ac:dyDescent="0.2">
      <c r="A294" s="190"/>
      <c r="B294" s="108"/>
      <c r="C294" s="190"/>
      <c r="D294" s="262" t="s">
        <v>139</v>
      </c>
      <c r="E294" s="190"/>
      <c r="F294" s="291" t="s">
        <v>603</v>
      </c>
      <c r="G294" s="190"/>
      <c r="H294" s="190"/>
      <c r="I294" s="176"/>
      <c r="J294" s="190"/>
      <c r="K294" s="190"/>
      <c r="L294" s="108"/>
      <c r="M294" s="258"/>
      <c r="N294" s="259"/>
      <c r="O294" s="138"/>
      <c r="P294" s="138"/>
      <c r="Q294" s="138"/>
      <c r="R294" s="138"/>
      <c r="S294" s="138"/>
      <c r="T294" s="139"/>
      <c r="U294" s="190"/>
      <c r="V294" s="190"/>
      <c r="W294" s="190"/>
      <c r="X294" s="190"/>
      <c r="Y294" s="190"/>
      <c r="Z294" s="190"/>
      <c r="AA294" s="190"/>
      <c r="AB294" s="190"/>
      <c r="AC294" s="190"/>
      <c r="AD294" s="190"/>
      <c r="AE294" s="190"/>
      <c r="AT294" s="89" t="s">
        <v>139</v>
      </c>
      <c r="AU294" s="89" t="s">
        <v>18</v>
      </c>
    </row>
    <row r="295" spans="1:65" s="233" customFormat="1" ht="25.9" customHeight="1" x14ac:dyDescent="0.2">
      <c r="B295" s="234"/>
      <c r="D295" s="235" t="s">
        <v>79</v>
      </c>
      <c r="E295" s="236" t="s">
        <v>563</v>
      </c>
      <c r="F295" s="300" t="s">
        <v>564</v>
      </c>
      <c r="I295" s="178"/>
      <c r="J295" s="237">
        <f>BK295</f>
        <v>0</v>
      </c>
      <c r="L295" s="234"/>
      <c r="M295" s="238"/>
      <c r="N295" s="239"/>
      <c r="O295" s="239"/>
      <c r="P295" s="240">
        <f>P296</f>
        <v>0</v>
      </c>
      <c r="Q295" s="239"/>
      <c r="R295" s="240">
        <f>R296</f>
        <v>0</v>
      </c>
      <c r="S295" s="239"/>
      <c r="T295" s="241">
        <f>T296</f>
        <v>0</v>
      </c>
      <c r="AR295" s="235" t="s">
        <v>128</v>
      </c>
      <c r="AT295" s="242" t="s">
        <v>79</v>
      </c>
      <c r="AU295" s="242" t="s">
        <v>80</v>
      </c>
      <c r="AY295" s="235" t="s">
        <v>118</v>
      </c>
      <c r="BK295" s="243">
        <f>BK296</f>
        <v>0</v>
      </c>
    </row>
    <row r="296" spans="1:65" s="112" customFormat="1" ht="16.5" customHeight="1" x14ac:dyDescent="0.2">
      <c r="A296" s="190"/>
      <c r="B296" s="108"/>
      <c r="C296" s="244" t="s">
        <v>528</v>
      </c>
      <c r="D296" s="244" t="s">
        <v>120</v>
      </c>
      <c r="E296" s="245" t="s">
        <v>566</v>
      </c>
      <c r="F296" s="290" t="s">
        <v>1240</v>
      </c>
      <c r="G296" s="247" t="s">
        <v>568</v>
      </c>
      <c r="H296" s="248">
        <v>2</v>
      </c>
      <c r="I296" s="85"/>
      <c r="J296" s="249">
        <f>ROUND(I296*H296,2)</f>
        <v>0</v>
      </c>
      <c r="K296" s="246" t="s">
        <v>1</v>
      </c>
      <c r="L296" s="108"/>
      <c r="M296" s="303" t="s">
        <v>1</v>
      </c>
      <c r="N296" s="304" t="s">
        <v>45</v>
      </c>
      <c r="O296" s="305">
        <v>0</v>
      </c>
      <c r="P296" s="305">
        <f>O296*H296</f>
        <v>0</v>
      </c>
      <c r="Q296" s="305">
        <v>0</v>
      </c>
      <c r="R296" s="305">
        <f>Q296*H296</f>
        <v>0</v>
      </c>
      <c r="S296" s="305">
        <v>0</v>
      </c>
      <c r="T296" s="306">
        <f>S296*H296</f>
        <v>0</v>
      </c>
      <c r="U296" s="190"/>
      <c r="V296" s="190"/>
      <c r="W296" s="190"/>
      <c r="X296" s="190"/>
      <c r="Y296" s="190"/>
      <c r="Z296" s="190"/>
      <c r="AA296" s="190"/>
      <c r="AB296" s="190"/>
      <c r="AC296" s="190"/>
      <c r="AD296" s="190"/>
      <c r="AE296" s="190"/>
      <c r="AR296" s="254" t="s">
        <v>569</v>
      </c>
      <c r="AT296" s="254" t="s">
        <v>120</v>
      </c>
      <c r="AU296" s="254" t="s">
        <v>85</v>
      </c>
      <c r="AY296" s="89" t="s">
        <v>118</v>
      </c>
      <c r="BE296" s="255">
        <f>IF(N296="základní",J296,0)</f>
        <v>0</v>
      </c>
      <c r="BF296" s="255">
        <f>IF(N296="snížená",J296,0)</f>
        <v>0</v>
      </c>
      <c r="BG296" s="255">
        <f>IF(N296="zákl. přenesená",J296,0)</f>
        <v>0</v>
      </c>
      <c r="BH296" s="255">
        <f>IF(N296="sníž. přenesená",J296,0)</f>
        <v>0</v>
      </c>
      <c r="BI296" s="255">
        <f>IF(N296="nulová",J296,0)</f>
        <v>0</v>
      </c>
      <c r="BJ296" s="89" t="s">
        <v>85</v>
      </c>
      <c r="BK296" s="255">
        <f>ROUND(I296*H296,2)</f>
        <v>0</v>
      </c>
      <c r="BL296" s="89" t="s">
        <v>569</v>
      </c>
      <c r="BM296" s="254" t="s">
        <v>1241</v>
      </c>
    </row>
    <row r="297" spans="1:65" s="112" customFormat="1" ht="6.95" customHeight="1" x14ac:dyDescent="0.2">
      <c r="A297" s="190"/>
      <c r="B297" s="125"/>
      <c r="C297" s="126"/>
      <c r="D297" s="126"/>
      <c r="E297" s="126"/>
      <c r="F297" s="301"/>
      <c r="G297" s="126"/>
      <c r="H297" s="126"/>
      <c r="I297" s="177"/>
      <c r="J297" s="126"/>
      <c r="K297" s="126"/>
      <c r="L297" s="108"/>
      <c r="M297" s="190"/>
      <c r="O297" s="190"/>
      <c r="P297" s="190"/>
      <c r="Q297" s="190"/>
      <c r="R297" s="190"/>
      <c r="S297" s="190"/>
      <c r="T297" s="190"/>
      <c r="U297" s="190"/>
      <c r="V297" s="190"/>
      <c r="W297" s="190"/>
      <c r="X297" s="190"/>
      <c r="Y297" s="190"/>
      <c r="Z297" s="190"/>
      <c r="AA297" s="190"/>
      <c r="AB297" s="190"/>
      <c r="AC297" s="190"/>
      <c r="AD297" s="190"/>
      <c r="AE297" s="190"/>
    </row>
    <row r="298" spans="1:65" x14ac:dyDescent="0.2">
      <c r="F298" s="182"/>
    </row>
    <row r="299" spans="1:65" x14ac:dyDescent="0.2">
      <c r="F299" s="182"/>
    </row>
    <row r="300" spans="1:65" x14ac:dyDescent="0.2">
      <c r="F300" s="182"/>
    </row>
  </sheetData>
  <sheetProtection algorithmName="SHA-512" hashValue="+aFAQ05EzTDdvic3sgSh65q2VcmSkxMfJYirECenOjUGodE5ImucV3TGrL5u6vNRXDUYZs59x8hh09XVeMg8iQ==" saltValue="ir5Ui1D5FThV5N+tQmaZfQ==" spinCount="100000" sheet="1" objects="1" scenarios="1"/>
  <mergeCells count="8">
    <mergeCell ref="E83:H83"/>
    <mergeCell ref="E85:H85"/>
    <mergeCell ref="L2:V2"/>
    <mergeCell ref="E7:H7"/>
    <mergeCell ref="E9:H9"/>
    <mergeCell ref="E27:H27"/>
    <mergeCell ref="E48:H48"/>
    <mergeCell ref="E50:H50"/>
  </mergeCells>
  <hyperlinks>
    <hyperlink ref="F96" r:id="rId1" xr:uid="{B86CB030-2047-49F3-8ACE-0986FAAA55EF}"/>
    <hyperlink ref="F98" r:id="rId2" xr:uid="{08CAB8C9-78CD-47CB-8FF6-D89805A21510}"/>
    <hyperlink ref="F101" r:id="rId3" xr:uid="{E77EBB47-0962-4092-807C-2B3BA6D5016D}"/>
    <hyperlink ref="F103" r:id="rId4" xr:uid="{E356BFC1-5333-4DAE-8518-D21AF847B1D9}"/>
    <hyperlink ref="F105" r:id="rId5" xr:uid="{4943A1A8-2663-4E07-A570-A506A96C4F8C}"/>
    <hyperlink ref="F108" r:id="rId6" xr:uid="{C95AC15E-AA1C-4981-97F8-2E072E9F4F1D}"/>
    <hyperlink ref="F113" r:id="rId7" xr:uid="{3EF030F5-2EF3-4388-8D21-258C4BA76EAD}"/>
    <hyperlink ref="F115" r:id="rId8" xr:uid="{D5244004-C5E9-453E-847E-C817A4D210E1}"/>
    <hyperlink ref="F118" r:id="rId9" xr:uid="{61F1E559-32CB-4E97-8588-368C5B1A04A6}"/>
    <hyperlink ref="F120" r:id="rId10" xr:uid="{284545CE-3DDC-4E67-A08D-21C71B03B488}"/>
    <hyperlink ref="F123" r:id="rId11" xr:uid="{54868BFB-5BD8-4C7E-989D-701130FCFD85}"/>
    <hyperlink ref="F127" r:id="rId12" xr:uid="{CD4F1D02-0389-4B86-8A99-151759D50B48}"/>
    <hyperlink ref="F130" r:id="rId13" xr:uid="{336AD0E2-5610-4DAE-A00C-89187D81767F}"/>
    <hyperlink ref="F132" r:id="rId14" xr:uid="{8D07ADA1-4CB9-4B5C-920F-338E66F98A14}"/>
    <hyperlink ref="F137" r:id="rId15" xr:uid="{25C864AC-9A13-4E84-9C95-53DCD291DFD3}"/>
    <hyperlink ref="F144" r:id="rId16" xr:uid="{B158A78F-09B7-4D17-B077-7F4C190B0364}"/>
    <hyperlink ref="F147" r:id="rId17" xr:uid="{A2748D19-D67D-4C1C-92FB-6EBB0EE2D5FF}"/>
    <hyperlink ref="F150" r:id="rId18" xr:uid="{EE091529-22D7-40A6-9E31-9C17B7460965}"/>
    <hyperlink ref="F154" r:id="rId19" xr:uid="{B486E9F1-4BD3-4153-A2EE-E2AD4A51541D}"/>
    <hyperlink ref="F157" r:id="rId20" xr:uid="{EDB7BECB-22A7-434E-83DD-964421E6CED3}"/>
    <hyperlink ref="F161" r:id="rId21" xr:uid="{268AFA5B-2094-4D6F-8731-80E7F0A918BD}"/>
    <hyperlink ref="F163" r:id="rId22" xr:uid="{84AF13FB-21E7-45B9-8628-3AAE638EFD70}"/>
    <hyperlink ref="F167" r:id="rId23" xr:uid="{2342A786-744C-40FC-BAA6-8C6E34EB3F18}"/>
    <hyperlink ref="F171" r:id="rId24" xr:uid="{3BA1B60E-7200-435D-8BCF-BD513920CE35}"/>
    <hyperlink ref="F176" r:id="rId25" xr:uid="{AE8C62BC-7288-44CE-86E1-3B66AA265DD3}"/>
    <hyperlink ref="F179" r:id="rId26" xr:uid="{0F317D30-65EB-4094-90E3-426C16AFDD51}"/>
    <hyperlink ref="F183" r:id="rId27" xr:uid="{D39F7B61-8BD0-4FD9-BFC1-12BFC24A73AF}"/>
    <hyperlink ref="F191" r:id="rId28" xr:uid="{FD6E0676-ECBE-4EB5-B5AD-37186C72ECA4}"/>
    <hyperlink ref="F193" r:id="rId29" xr:uid="{791F6834-4E7F-44BF-B848-78F44C471487}"/>
    <hyperlink ref="F197" r:id="rId30" xr:uid="{F0205781-6A41-49FF-B486-849B51626BCA}"/>
    <hyperlink ref="F201" r:id="rId31" xr:uid="{3EEA4252-56E2-4732-9100-2EF4614FF62E}"/>
    <hyperlink ref="F204" r:id="rId32" xr:uid="{B97A898B-8FF0-4E06-86FC-5D3019A0BD68}"/>
    <hyperlink ref="F207" r:id="rId33" xr:uid="{3F324FF2-E0F3-4F06-B747-0623098586DB}"/>
    <hyperlink ref="F210" r:id="rId34" xr:uid="{3FE82996-2DCB-42A1-B801-9E636466C526}"/>
    <hyperlink ref="F214" r:id="rId35" xr:uid="{752DE4E8-7EF3-4D3A-9369-B03645DF0302}"/>
    <hyperlink ref="F216" r:id="rId36" xr:uid="{0D206752-7EC5-4486-BCAC-F91ACA420C40}"/>
    <hyperlink ref="F221" r:id="rId37" xr:uid="{C289DB73-B476-4825-8B9B-68FE40FBC4A2}"/>
    <hyperlink ref="F226" r:id="rId38" xr:uid="{DF14C72B-10F3-41AA-8C63-D0C149D9E183}"/>
    <hyperlink ref="F229" r:id="rId39" xr:uid="{AE829E85-0169-4943-BDD9-8CD6735A70A4}"/>
    <hyperlink ref="F233" r:id="rId40" xr:uid="{5F053F1D-F1D9-40A5-B600-4D0FBB2C781D}"/>
    <hyperlink ref="F236" r:id="rId41" xr:uid="{B95CBD0A-978C-4F86-AACD-09206043D566}"/>
    <hyperlink ref="F240" r:id="rId42" xr:uid="{B0F2BB1B-7169-49C2-933F-5C78888BBECC}"/>
    <hyperlink ref="F246" r:id="rId43" xr:uid="{14A92349-4FAB-405B-809A-048FC8069342}"/>
    <hyperlink ref="F252" r:id="rId44" xr:uid="{6F01330E-4E0D-42B3-8278-D6710BE99AD5}"/>
    <hyperlink ref="F256" r:id="rId45" xr:uid="{53864B4F-5E99-4369-8078-F76ED357C5E2}"/>
    <hyperlink ref="F261" r:id="rId46" xr:uid="{0AB0273A-AF2A-4CF6-A0F8-4E225567B751}"/>
    <hyperlink ref="F266" r:id="rId47" xr:uid="{2258A227-59AB-4411-88BB-FAC4FD5B3EFE}"/>
    <hyperlink ref="F269" r:id="rId48" xr:uid="{18DE1D90-A3AC-4ED7-8D62-0972FDB1EFAE}"/>
    <hyperlink ref="F272" r:id="rId49" xr:uid="{B6DC2041-E8D5-4BFF-B579-6D7566150333}"/>
    <hyperlink ref="F274" r:id="rId50" xr:uid="{2EA89339-ED88-43FF-B8DA-AF59EF891D65}"/>
    <hyperlink ref="F278" r:id="rId51" xr:uid="{673C8D42-C5A4-4603-AA8B-BFB025BF13FD}"/>
    <hyperlink ref="F285" r:id="rId52" xr:uid="{E6DEC90F-E1B7-4C53-A4A0-DEF8A173758A}"/>
  </hyperlinks>
  <pageMargins left="0.25" right="0.25" top="0.75" bottom="0.75" header="0.3" footer="0.3"/>
  <pageSetup paperSize="9" scale="82" orientation="landscape" r:id="rId53"/>
  <rowBreaks count="2" manualBreakCount="2">
    <brk id="40" min="1" max="65" man="1"/>
    <brk id="262" min="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74C7D-95A5-41AF-B252-9A1476A6D52D}">
  <sheetPr>
    <tabColor theme="9" tint="-0.499984740745262"/>
  </sheetPr>
  <dimension ref="A2:BM319"/>
  <sheetViews>
    <sheetView zoomScaleNormal="100" zoomScaleSheetLayoutView="70" workbookViewId="0">
      <selection activeCell="I211" sqref="I211"/>
    </sheetView>
  </sheetViews>
  <sheetFormatPr defaultRowHeight="11.25" x14ac:dyDescent="0.2"/>
  <cols>
    <col min="1" max="1" width="8.33203125" style="97" customWidth="1"/>
    <col min="2" max="2" width="1.1640625" style="97" customWidth="1"/>
    <col min="3" max="3" width="4.1640625" style="97" customWidth="1"/>
    <col min="4" max="4" width="4.33203125" style="97" customWidth="1"/>
    <col min="5" max="5" width="17.1640625" style="97" customWidth="1"/>
    <col min="6" max="6" width="100.83203125" style="97" customWidth="1"/>
    <col min="7" max="7" width="7.5" style="97" customWidth="1"/>
    <col min="8" max="8" width="14" style="97" customWidth="1"/>
    <col min="9" max="9" width="15.83203125" style="97" customWidth="1"/>
    <col min="10" max="11" width="22.33203125" style="97" customWidth="1"/>
    <col min="12" max="12" width="9.33203125" style="97"/>
    <col min="13" max="13" width="10.83203125" style="97" hidden="1" customWidth="1"/>
    <col min="14" max="14" width="9.33203125" style="97"/>
    <col min="15" max="20" width="14.1640625" style="97" hidden="1" customWidth="1"/>
    <col min="21" max="21" width="16.33203125" style="97" hidden="1" customWidth="1"/>
    <col min="22" max="22" width="12.33203125" style="97" customWidth="1"/>
    <col min="23" max="23" width="16.33203125" style="97" customWidth="1"/>
    <col min="24" max="24" width="12.33203125" style="97" customWidth="1"/>
    <col min="25" max="25" width="15" style="97" customWidth="1"/>
    <col min="26" max="26" width="11" style="97" customWidth="1"/>
    <col min="27" max="27" width="15" style="97" customWidth="1"/>
    <col min="28" max="28" width="16.33203125" style="97" customWidth="1"/>
    <col min="29" max="29" width="11" style="97" customWidth="1"/>
    <col min="30" max="30" width="15" style="97" customWidth="1"/>
    <col min="31" max="31" width="16.33203125" style="97" customWidth="1"/>
    <col min="32" max="16384" width="9.33203125" style="97"/>
  </cols>
  <sheetData>
    <row r="2" spans="1:46" ht="36.950000000000003" customHeight="1" x14ac:dyDescent="0.2">
      <c r="L2" s="359" t="s">
        <v>5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89" t="s">
        <v>1242</v>
      </c>
    </row>
    <row r="3" spans="1:46" ht="6.95" customHeight="1" x14ac:dyDescent="0.2">
      <c r="B3" s="90"/>
      <c r="C3" s="91"/>
      <c r="D3" s="91"/>
      <c r="E3" s="91"/>
      <c r="F3" s="91"/>
      <c r="G3" s="91"/>
      <c r="H3" s="91"/>
      <c r="I3" s="91"/>
      <c r="J3" s="91"/>
      <c r="K3" s="91"/>
      <c r="L3" s="92"/>
      <c r="AT3" s="89" t="s">
        <v>18</v>
      </c>
    </row>
    <row r="4" spans="1:46" ht="24.95" customHeight="1" x14ac:dyDescent="0.2">
      <c r="B4" s="92"/>
      <c r="D4" s="93" t="s">
        <v>91</v>
      </c>
      <c r="L4" s="92"/>
      <c r="M4" s="188" t="s">
        <v>10</v>
      </c>
      <c r="AT4" s="89" t="s">
        <v>3</v>
      </c>
    </row>
    <row r="5" spans="1:46" ht="6.95" customHeight="1" x14ac:dyDescent="0.2">
      <c r="B5" s="92"/>
      <c r="L5" s="92"/>
    </row>
    <row r="6" spans="1:46" ht="12" customHeight="1" x14ac:dyDescent="0.2">
      <c r="B6" s="92"/>
      <c r="D6" s="99" t="s">
        <v>14</v>
      </c>
      <c r="L6" s="92"/>
    </row>
    <row r="7" spans="1:46" ht="16.5" customHeight="1" x14ac:dyDescent="0.2">
      <c r="B7" s="92"/>
      <c r="E7" s="356" t="s">
        <v>1502</v>
      </c>
      <c r="F7" s="357"/>
      <c r="G7" s="357"/>
      <c r="H7" s="357"/>
      <c r="L7" s="92"/>
    </row>
    <row r="8" spans="1:46" s="112" customFormat="1" ht="12" customHeight="1" x14ac:dyDescent="0.2">
      <c r="A8" s="107"/>
      <c r="B8" s="108"/>
      <c r="C8" s="107"/>
      <c r="D8" s="99" t="s">
        <v>92</v>
      </c>
      <c r="E8" s="107"/>
      <c r="F8" s="107"/>
      <c r="G8" s="107"/>
      <c r="H8" s="107"/>
      <c r="I8" s="107"/>
      <c r="J8" s="107"/>
      <c r="K8" s="107"/>
      <c r="L8" s="120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pans="1:46" s="112" customFormat="1" ht="16.5" customHeight="1" x14ac:dyDescent="0.2">
      <c r="A9" s="107"/>
      <c r="B9" s="108"/>
      <c r="C9" s="107"/>
      <c r="D9" s="107"/>
      <c r="E9" s="354" t="s">
        <v>1499</v>
      </c>
      <c r="F9" s="358"/>
      <c r="G9" s="358"/>
      <c r="H9" s="358"/>
      <c r="I9" s="107"/>
      <c r="J9" s="107"/>
      <c r="K9" s="107"/>
      <c r="L9" s="120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pans="1:46" s="112" customFormat="1" x14ac:dyDescent="0.2">
      <c r="A10" s="107"/>
      <c r="B10" s="108"/>
      <c r="C10" s="107"/>
      <c r="D10" s="107"/>
      <c r="E10" s="107"/>
      <c r="F10" s="107"/>
      <c r="G10" s="107"/>
      <c r="H10" s="107"/>
      <c r="I10" s="107"/>
      <c r="J10" s="107"/>
      <c r="K10" s="107"/>
      <c r="L10" s="120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pans="1:46" s="112" customFormat="1" ht="12" customHeight="1" x14ac:dyDescent="0.2">
      <c r="A11" s="107"/>
      <c r="B11" s="108"/>
      <c r="C11" s="107"/>
      <c r="D11" s="99" t="s">
        <v>15</v>
      </c>
      <c r="E11" s="107"/>
      <c r="F11" s="100" t="s">
        <v>1</v>
      </c>
      <c r="G11" s="107"/>
      <c r="H11" s="107"/>
      <c r="I11" s="99" t="s">
        <v>17</v>
      </c>
      <c r="J11" s="100" t="s">
        <v>1</v>
      </c>
      <c r="K11" s="107"/>
      <c r="L11" s="120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pans="1:46" s="112" customFormat="1" ht="12" customHeight="1" x14ac:dyDescent="0.2">
      <c r="A12" s="107"/>
      <c r="B12" s="108"/>
      <c r="C12" s="107"/>
      <c r="D12" s="99" t="s">
        <v>19</v>
      </c>
      <c r="E12" s="107"/>
      <c r="F12" s="100" t="s">
        <v>20</v>
      </c>
      <c r="G12" s="107"/>
      <c r="H12" s="107"/>
      <c r="I12" s="99" t="s">
        <v>21</v>
      </c>
      <c r="J12" s="191">
        <f>'Rekapitulace I.+II.'!AN8</f>
        <v>45678</v>
      </c>
      <c r="K12" s="107"/>
      <c r="L12" s="120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pans="1:46" s="112" customFormat="1" ht="10.9" customHeight="1" x14ac:dyDescent="0.2">
      <c r="A13" s="107"/>
      <c r="B13" s="108"/>
      <c r="C13" s="107"/>
      <c r="D13" s="107"/>
      <c r="E13" s="107"/>
      <c r="F13" s="107"/>
      <c r="G13" s="107"/>
      <c r="H13" s="107"/>
      <c r="I13" s="107"/>
      <c r="J13" s="107"/>
      <c r="K13" s="107"/>
      <c r="L13" s="120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pans="1:46" s="112" customFormat="1" ht="12" customHeight="1" x14ac:dyDescent="0.2">
      <c r="A14" s="107"/>
      <c r="B14" s="108"/>
      <c r="C14" s="107"/>
      <c r="D14" s="99" t="s">
        <v>26</v>
      </c>
      <c r="E14" s="107"/>
      <c r="F14" s="107"/>
      <c r="G14" s="107"/>
      <c r="H14" s="107"/>
      <c r="I14" s="99" t="s">
        <v>27</v>
      </c>
      <c r="J14" s="100" t="s">
        <v>28</v>
      </c>
      <c r="K14" s="107"/>
      <c r="L14" s="120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pans="1:46" s="112" customFormat="1" ht="18" customHeight="1" x14ac:dyDescent="0.2">
      <c r="A15" s="107"/>
      <c r="B15" s="108"/>
      <c r="C15" s="107"/>
      <c r="D15" s="107"/>
      <c r="E15" s="100" t="s">
        <v>29</v>
      </c>
      <c r="F15" s="107"/>
      <c r="G15" s="107"/>
      <c r="H15" s="107"/>
      <c r="I15" s="99" t="s">
        <v>30</v>
      </c>
      <c r="J15" s="100" t="s">
        <v>1</v>
      </c>
      <c r="K15" s="107"/>
      <c r="L15" s="120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pans="1:46" s="112" customFormat="1" ht="6.95" customHeight="1" x14ac:dyDescent="0.2">
      <c r="A16" s="107"/>
      <c r="B16" s="108"/>
      <c r="C16" s="107"/>
      <c r="D16" s="107"/>
      <c r="E16" s="107"/>
      <c r="F16" s="107"/>
      <c r="G16" s="107"/>
      <c r="H16" s="107"/>
      <c r="I16" s="107"/>
      <c r="J16" s="107"/>
      <c r="K16" s="107"/>
      <c r="L16" s="120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</row>
    <row r="17" spans="1:31" s="112" customFormat="1" ht="12" customHeight="1" x14ac:dyDescent="0.2">
      <c r="A17" s="107"/>
      <c r="B17" s="108"/>
      <c r="C17" s="107"/>
      <c r="D17" s="99" t="s">
        <v>31</v>
      </c>
      <c r="E17" s="107"/>
      <c r="F17" s="107"/>
      <c r="G17" s="107"/>
      <c r="H17" s="107"/>
      <c r="I17" s="99" t="s">
        <v>27</v>
      </c>
      <c r="J17" s="192">
        <f>'Rekapitulace I.+II.'!AN13</f>
        <v>0</v>
      </c>
      <c r="K17" s="107"/>
      <c r="L17" s="120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pans="1:31" s="112" customFormat="1" ht="18" customHeight="1" x14ac:dyDescent="0.2">
      <c r="A18" s="107"/>
      <c r="B18" s="108"/>
      <c r="C18" s="107"/>
      <c r="D18" s="107"/>
      <c r="E18" s="192">
        <f>'Rekapitulace I.+II.'!E14</f>
        <v>0</v>
      </c>
      <c r="F18" s="107"/>
      <c r="G18" s="107"/>
      <c r="H18" s="107"/>
      <c r="I18" s="99" t="s">
        <v>30</v>
      </c>
      <c r="J18" s="192">
        <f>'Rekapitulace I.+II.'!AN14</f>
        <v>0</v>
      </c>
      <c r="K18" s="107"/>
      <c r="L18" s="120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pans="1:31" s="112" customFormat="1" ht="6.95" customHeight="1" x14ac:dyDescent="0.2">
      <c r="A19" s="107"/>
      <c r="B19" s="108"/>
      <c r="C19" s="107"/>
      <c r="D19" s="107"/>
      <c r="E19" s="107"/>
      <c r="F19" s="107"/>
      <c r="G19" s="107"/>
      <c r="H19" s="107"/>
      <c r="I19" s="107"/>
      <c r="J19" s="107"/>
      <c r="K19" s="107"/>
      <c r="L19" s="120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pans="1:31" s="112" customFormat="1" ht="12" customHeight="1" x14ac:dyDescent="0.2">
      <c r="A20" s="107"/>
      <c r="B20" s="108"/>
      <c r="C20" s="107"/>
      <c r="D20" s="99" t="s">
        <v>32</v>
      </c>
      <c r="E20" s="107"/>
      <c r="F20" s="107"/>
      <c r="G20" s="107"/>
      <c r="H20" s="107"/>
      <c r="I20" s="99" t="s">
        <v>27</v>
      </c>
      <c r="J20" s="100" t="s">
        <v>33</v>
      </c>
      <c r="K20" s="107"/>
      <c r="L20" s="120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pans="1:31" s="112" customFormat="1" ht="18" customHeight="1" x14ac:dyDescent="0.2">
      <c r="A21" s="107"/>
      <c r="B21" s="108"/>
      <c r="C21" s="107"/>
      <c r="D21" s="107"/>
      <c r="E21" s="100" t="s">
        <v>34</v>
      </c>
      <c r="F21" s="107"/>
      <c r="G21" s="107"/>
      <c r="H21" s="107"/>
      <c r="I21" s="99" t="s">
        <v>30</v>
      </c>
      <c r="J21" s="100" t="s">
        <v>1</v>
      </c>
      <c r="K21" s="107"/>
      <c r="L21" s="120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pans="1:31" s="112" customFormat="1" ht="6.95" customHeight="1" x14ac:dyDescent="0.2">
      <c r="A22" s="107"/>
      <c r="B22" s="108"/>
      <c r="C22" s="107"/>
      <c r="D22" s="107"/>
      <c r="E22" s="107"/>
      <c r="F22" s="107"/>
      <c r="G22" s="107"/>
      <c r="H22" s="107"/>
      <c r="I22" s="107"/>
      <c r="J22" s="107"/>
      <c r="K22" s="107"/>
      <c r="L22" s="120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pans="1:31" s="112" customFormat="1" ht="12" customHeight="1" x14ac:dyDescent="0.2">
      <c r="A23" s="107"/>
      <c r="B23" s="108"/>
      <c r="C23" s="107"/>
      <c r="D23" s="99" t="s">
        <v>36</v>
      </c>
      <c r="E23" s="107"/>
      <c r="F23" s="107"/>
      <c r="G23" s="107"/>
      <c r="H23" s="107"/>
      <c r="I23" s="99" t="s">
        <v>27</v>
      </c>
      <c r="J23" s="100" t="s">
        <v>37</v>
      </c>
      <c r="K23" s="107"/>
      <c r="L23" s="12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pans="1:31" s="112" customFormat="1" ht="18" customHeight="1" x14ac:dyDescent="0.2">
      <c r="A24" s="107"/>
      <c r="B24" s="108"/>
      <c r="C24" s="107"/>
      <c r="D24" s="107"/>
      <c r="E24" s="100" t="s">
        <v>38</v>
      </c>
      <c r="F24" s="107"/>
      <c r="G24" s="107"/>
      <c r="H24" s="107"/>
      <c r="I24" s="99" t="s">
        <v>30</v>
      </c>
      <c r="J24" s="100" t="s">
        <v>1</v>
      </c>
      <c r="K24" s="107"/>
      <c r="L24" s="12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pans="1:31" s="112" customFormat="1" ht="6.95" customHeight="1" x14ac:dyDescent="0.2">
      <c r="A25" s="107"/>
      <c r="B25" s="108"/>
      <c r="C25" s="107"/>
      <c r="D25" s="107"/>
      <c r="E25" s="107"/>
      <c r="F25" s="107"/>
      <c r="G25" s="107"/>
      <c r="H25" s="107"/>
      <c r="I25" s="107"/>
      <c r="J25" s="107"/>
      <c r="K25" s="107"/>
      <c r="L25" s="12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112" customFormat="1" ht="12" customHeight="1" x14ac:dyDescent="0.2">
      <c r="A26" s="107"/>
      <c r="B26" s="108"/>
      <c r="C26" s="107"/>
      <c r="D26" s="99" t="s">
        <v>39</v>
      </c>
      <c r="E26" s="107"/>
      <c r="F26" s="107"/>
      <c r="G26" s="107"/>
      <c r="H26" s="107"/>
      <c r="I26" s="107"/>
      <c r="J26" s="107"/>
      <c r="K26" s="107"/>
      <c r="L26" s="120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pans="1:31" s="196" customFormat="1" ht="47.25" customHeight="1" x14ac:dyDescent="0.2">
      <c r="A27" s="193"/>
      <c r="B27" s="194"/>
      <c r="C27" s="193"/>
      <c r="D27" s="193"/>
      <c r="E27" s="331" t="s">
        <v>866</v>
      </c>
      <c r="F27" s="331"/>
      <c r="G27" s="331"/>
      <c r="H27" s="331"/>
      <c r="I27" s="193"/>
      <c r="J27" s="193"/>
      <c r="K27" s="193"/>
      <c r="L27" s="195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</row>
    <row r="28" spans="1:31" s="112" customFormat="1" ht="6.95" customHeight="1" x14ac:dyDescent="0.2">
      <c r="A28" s="107"/>
      <c r="B28" s="108"/>
      <c r="C28" s="107"/>
      <c r="D28" s="107"/>
      <c r="E28" s="107"/>
      <c r="F28" s="107"/>
      <c r="G28" s="107"/>
      <c r="H28" s="107"/>
      <c r="I28" s="107"/>
      <c r="J28" s="107"/>
      <c r="K28" s="107"/>
      <c r="L28" s="120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pans="1:31" s="112" customFormat="1" ht="6.95" customHeight="1" x14ac:dyDescent="0.2">
      <c r="A29" s="107"/>
      <c r="B29" s="108"/>
      <c r="C29" s="107"/>
      <c r="D29" s="146"/>
      <c r="E29" s="146"/>
      <c r="F29" s="146"/>
      <c r="G29" s="146"/>
      <c r="H29" s="146"/>
      <c r="I29" s="146"/>
      <c r="J29" s="146"/>
      <c r="K29" s="146"/>
      <c r="L29" s="120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pans="1:31" s="112" customFormat="1" ht="25.35" customHeight="1" x14ac:dyDescent="0.2">
      <c r="A30" s="107"/>
      <c r="B30" s="108"/>
      <c r="C30" s="107"/>
      <c r="D30" s="197" t="s">
        <v>40</v>
      </c>
      <c r="E30" s="107"/>
      <c r="F30" s="107"/>
      <c r="G30" s="107"/>
      <c r="H30" s="107"/>
      <c r="I30" s="107"/>
      <c r="J30" s="152">
        <f>ROUND(J92, 2)</f>
        <v>0</v>
      </c>
      <c r="K30" s="107"/>
      <c r="L30" s="120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pans="1:31" s="112" customFormat="1" ht="6.95" customHeight="1" x14ac:dyDescent="0.2">
      <c r="A31" s="107"/>
      <c r="B31" s="108"/>
      <c r="C31" s="107"/>
      <c r="D31" s="146"/>
      <c r="E31" s="146"/>
      <c r="F31" s="146"/>
      <c r="G31" s="146"/>
      <c r="H31" s="146"/>
      <c r="I31" s="146"/>
      <c r="J31" s="146"/>
      <c r="K31" s="146"/>
      <c r="L31" s="120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pans="1:31" s="112" customFormat="1" ht="14.45" customHeight="1" x14ac:dyDescent="0.2">
      <c r="A32" s="107"/>
      <c r="B32" s="108"/>
      <c r="C32" s="107"/>
      <c r="D32" s="107"/>
      <c r="E32" s="107"/>
      <c r="F32" s="113" t="s">
        <v>42</v>
      </c>
      <c r="G32" s="107"/>
      <c r="H32" s="107"/>
      <c r="I32" s="113" t="s">
        <v>41</v>
      </c>
      <c r="J32" s="113" t="s">
        <v>43</v>
      </c>
      <c r="K32" s="107"/>
      <c r="L32" s="120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</row>
    <row r="33" spans="1:31" s="112" customFormat="1" ht="14.45" customHeight="1" x14ac:dyDescent="0.2">
      <c r="A33" s="107"/>
      <c r="B33" s="108"/>
      <c r="C33" s="107"/>
      <c r="D33" s="198" t="s">
        <v>44</v>
      </c>
      <c r="E33" s="99" t="s">
        <v>45</v>
      </c>
      <c r="F33" s="199">
        <f>ROUND((SUM(BE92:BE318)),  2)</f>
        <v>0</v>
      </c>
      <c r="G33" s="107"/>
      <c r="H33" s="107"/>
      <c r="I33" s="200">
        <v>0.21</v>
      </c>
      <c r="J33" s="199">
        <f>ROUND(((SUM(BE92:BE318))*I33),  2)</f>
        <v>0</v>
      </c>
      <c r="K33" s="107"/>
      <c r="L33" s="120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</row>
    <row r="34" spans="1:31" s="112" customFormat="1" ht="14.45" customHeight="1" x14ac:dyDescent="0.2">
      <c r="A34" s="107"/>
      <c r="B34" s="108"/>
      <c r="C34" s="107"/>
      <c r="D34" s="107"/>
      <c r="E34" s="99" t="s">
        <v>46</v>
      </c>
      <c r="F34" s="199">
        <f>ROUND((SUM(BF92:BF318)),  2)</f>
        <v>0</v>
      </c>
      <c r="G34" s="107"/>
      <c r="H34" s="107"/>
      <c r="I34" s="200">
        <v>0.15</v>
      </c>
      <c r="J34" s="199">
        <f>ROUND(((SUM(BF92:BF318))*I34),  2)</f>
        <v>0</v>
      </c>
      <c r="K34" s="107"/>
      <c r="L34" s="120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</row>
    <row r="35" spans="1:31" s="112" customFormat="1" ht="14.45" hidden="1" customHeight="1" x14ac:dyDescent="0.2">
      <c r="A35" s="107"/>
      <c r="B35" s="108"/>
      <c r="C35" s="107"/>
      <c r="D35" s="107"/>
      <c r="E35" s="99" t="s">
        <v>47</v>
      </c>
      <c r="F35" s="199">
        <f>ROUND((SUM(BG92:BG318)),  2)</f>
        <v>0</v>
      </c>
      <c r="G35" s="107"/>
      <c r="H35" s="107"/>
      <c r="I35" s="200">
        <v>0.21</v>
      </c>
      <c r="J35" s="199">
        <f>0</f>
        <v>0</v>
      </c>
      <c r="K35" s="107"/>
      <c r="L35" s="120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</row>
    <row r="36" spans="1:31" s="112" customFormat="1" ht="14.45" hidden="1" customHeight="1" x14ac:dyDescent="0.2">
      <c r="A36" s="107"/>
      <c r="B36" s="108"/>
      <c r="C36" s="107"/>
      <c r="D36" s="107"/>
      <c r="E36" s="99" t="s">
        <v>48</v>
      </c>
      <c r="F36" s="199">
        <f>ROUND((SUM(BH92:BH318)),  2)</f>
        <v>0</v>
      </c>
      <c r="G36" s="107"/>
      <c r="H36" s="107"/>
      <c r="I36" s="200">
        <v>0.15</v>
      </c>
      <c r="J36" s="199">
        <f>0</f>
        <v>0</v>
      </c>
      <c r="K36" s="107"/>
      <c r="L36" s="120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</row>
    <row r="37" spans="1:31" s="112" customFormat="1" ht="14.45" hidden="1" customHeight="1" x14ac:dyDescent="0.2">
      <c r="A37" s="107"/>
      <c r="B37" s="108"/>
      <c r="C37" s="107"/>
      <c r="D37" s="107"/>
      <c r="E37" s="99" t="s">
        <v>49</v>
      </c>
      <c r="F37" s="199">
        <f>ROUND((SUM(BI92:BI318)),  2)</f>
        <v>0</v>
      </c>
      <c r="G37" s="107"/>
      <c r="H37" s="107"/>
      <c r="I37" s="200">
        <v>0</v>
      </c>
      <c r="J37" s="199">
        <f>0</f>
        <v>0</v>
      </c>
      <c r="K37" s="107"/>
      <c r="L37" s="120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</row>
    <row r="38" spans="1:31" s="112" customFormat="1" ht="6.95" customHeight="1" x14ac:dyDescent="0.2">
      <c r="A38" s="107"/>
      <c r="B38" s="108"/>
      <c r="C38" s="107"/>
      <c r="D38" s="107"/>
      <c r="E38" s="107"/>
      <c r="F38" s="107"/>
      <c r="G38" s="107"/>
      <c r="H38" s="107"/>
      <c r="I38" s="107"/>
      <c r="J38" s="107"/>
      <c r="K38" s="107"/>
      <c r="L38" s="120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</row>
    <row r="39" spans="1:31" s="112" customFormat="1" ht="25.35" customHeight="1" x14ac:dyDescent="0.2">
      <c r="A39" s="107"/>
      <c r="B39" s="108"/>
      <c r="C39" s="201"/>
      <c r="D39" s="202" t="s">
        <v>50</v>
      </c>
      <c r="E39" s="140"/>
      <c r="F39" s="140"/>
      <c r="G39" s="203" t="s">
        <v>51</v>
      </c>
      <c r="H39" s="204" t="s">
        <v>52</v>
      </c>
      <c r="I39" s="140"/>
      <c r="J39" s="205">
        <f>SUM(J30:J37)</f>
        <v>0</v>
      </c>
      <c r="K39" s="206"/>
      <c r="L39" s="120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</row>
    <row r="40" spans="1:31" s="112" customFormat="1" ht="14.45" customHeight="1" x14ac:dyDescent="0.2">
      <c r="A40" s="107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20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</row>
    <row r="44" spans="1:31" s="112" customFormat="1" ht="6.95" customHeight="1" x14ac:dyDescent="0.2">
      <c r="A44" s="107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20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</row>
    <row r="45" spans="1:31" s="112" customFormat="1" ht="24.95" customHeight="1" x14ac:dyDescent="0.2">
      <c r="A45" s="107"/>
      <c r="B45" s="108"/>
      <c r="C45" s="93" t="s">
        <v>93</v>
      </c>
      <c r="D45" s="107"/>
      <c r="E45" s="107"/>
      <c r="F45" s="107"/>
      <c r="G45" s="107"/>
      <c r="H45" s="107"/>
      <c r="I45" s="107"/>
      <c r="J45" s="107"/>
      <c r="K45" s="107"/>
      <c r="L45" s="120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</row>
    <row r="46" spans="1:31" s="112" customFormat="1" ht="6.95" customHeight="1" x14ac:dyDescent="0.2">
      <c r="A46" s="107"/>
      <c r="B46" s="108"/>
      <c r="C46" s="107"/>
      <c r="D46" s="107"/>
      <c r="E46" s="107"/>
      <c r="F46" s="107"/>
      <c r="G46" s="107"/>
      <c r="H46" s="107"/>
      <c r="I46" s="107"/>
      <c r="J46" s="107"/>
      <c r="K46" s="107"/>
      <c r="L46" s="120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</row>
    <row r="47" spans="1:31" s="112" customFormat="1" ht="12" customHeight="1" x14ac:dyDescent="0.2">
      <c r="A47" s="107"/>
      <c r="B47" s="108"/>
      <c r="C47" s="99" t="s">
        <v>14</v>
      </c>
      <c r="D47" s="107"/>
      <c r="E47" s="107"/>
      <c r="F47" s="107"/>
      <c r="G47" s="107"/>
      <c r="H47" s="107"/>
      <c r="I47" s="107"/>
      <c r="J47" s="107"/>
      <c r="K47" s="107"/>
      <c r="L47" s="120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</row>
    <row r="48" spans="1:31" s="112" customFormat="1" ht="16.5" customHeight="1" x14ac:dyDescent="0.2">
      <c r="A48" s="107"/>
      <c r="B48" s="108"/>
      <c r="C48" s="107"/>
      <c r="D48" s="107"/>
      <c r="E48" s="356" t="str">
        <f>E7</f>
        <v>Obnova ulice Tyršova, Dobrovice - II. etapa</v>
      </c>
      <c r="F48" s="357"/>
      <c r="G48" s="357"/>
      <c r="H48" s="357"/>
      <c r="I48" s="107"/>
      <c r="J48" s="107"/>
      <c r="K48" s="107"/>
      <c r="L48" s="120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</row>
    <row r="49" spans="1:47" s="112" customFormat="1" ht="12" customHeight="1" x14ac:dyDescent="0.2">
      <c r="A49" s="107"/>
      <c r="B49" s="108"/>
      <c r="C49" s="99" t="s">
        <v>92</v>
      </c>
      <c r="D49" s="107"/>
      <c r="E49" s="107"/>
      <c r="F49" s="107"/>
      <c r="G49" s="107"/>
      <c r="H49" s="107"/>
      <c r="I49" s="107"/>
      <c r="J49" s="107"/>
      <c r="K49" s="107"/>
      <c r="L49" s="120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</row>
    <row r="50" spans="1:47" s="112" customFormat="1" ht="16.5" customHeight="1" x14ac:dyDescent="0.2">
      <c r="A50" s="107"/>
      <c r="B50" s="108"/>
      <c r="C50" s="107"/>
      <c r="D50" s="107"/>
      <c r="E50" s="354" t="str">
        <f>E9</f>
        <v>SO 302.II - Rekonstrukce kanalizace II. etapa / 196,57 m</v>
      </c>
      <c r="F50" s="358"/>
      <c r="G50" s="358"/>
      <c r="H50" s="358"/>
      <c r="I50" s="107"/>
      <c r="J50" s="107"/>
      <c r="K50" s="107"/>
      <c r="L50" s="120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</row>
    <row r="51" spans="1:47" s="112" customFormat="1" ht="6.95" customHeight="1" x14ac:dyDescent="0.2">
      <c r="A51" s="107"/>
      <c r="B51" s="108"/>
      <c r="C51" s="107"/>
      <c r="D51" s="107"/>
      <c r="E51" s="107"/>
      <c r="F51" s="107"/>
      <c r="G51" s="107"/>
      <c r="H51" s="107"/>
      <c r="I51" s="107"/>
      <c r="J51" s="107"/>
      <c r="K51" s="107"/>
      <c r="L51" s="120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</row>
    <row r="52" spans="1:47" s="112" customFormat="1" ht="12" customHeight="1" x14ac:dyDescent="0.2">
      <c r="A52" s="107"/>
      <c r="B52" s="108"/>
      <c r="C52" s="99" t="s">
        <v>19</v>
      </c>
      <c r="D52" s="107"/>
      <c r="E52" s="107"/>
      <c r="F52" s="100" t="str">
        <f>F12</f>
        <v>Dobrovice</v>
      </c>
      <c r="G52" s="107"/>
      <c r="H52" s="107"/>
      <c r="I52" s="99" t="s">
        <v>21</v>
      </c>
      <c r="J52" s="135">
        <f>IF(J12="","",J12)</f>
        <v>45678</v>
      </c>
      <c r="K52" s="107"/>
      <c r="L52" s="120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</row>
    <row r="53" spans="1:47" s="112" customFormat="1" ht="6.95" customHeight="1" x14ac:dyDescent="0.2">
      <c r="A53" s="107"/>
      <c r="B53" s="108"/>
      <c r="C53" s="107"/>
      <c r="D53" s="107"/>
      <c r="E53" s="107"/>
      <c r="F53" s="107"/>
      <c r="G53" s="107"/>
      <c r="H53" s="107"/>
      <c r="I53" s="107"/>
      <c r="J53" s="107"/>
      <c r="K53" s="107"/>
      <c r="L53" s="120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</row>
    <row r="54" spans="1:47" s="112" customFormat="1" ht="25.7" customHeight="1" x14ac:dyDescent="0.2">
      <c r="A54" s="107"/>
      <c r="B54" s="108"/>
      <c r="C54" s="99" t="s">
        <v>26</v>
      </c>
      <c r="D54" s="107"/>
      <c r="E54" s="107"/>
      <c r="F54" s="100" t="str">
        <f>E15</f>
        <v>Vodovody a kanalizace Mladá Boleslav, a.s.</v>
      </c>
      <c r="G54" s="107"/>
      <c r="H54" s="107"/>
      <c r="I54" s="99" t="s">
        <v>32</v>
      </c>
      <c r="J54" s="105" t="str">
        <f>E21</f>
        <v>Ing. arch. Martin Jirovský Ph.D., MBA</v>
      </c>
      <c r="K54" s="107"/>
      <c r="L54" s="120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</row>
    <row r="55" spans="1:47" s="112" customFormat="1" ht="40.15" customHeight="1" x14ac:dyDescent="0.2">
      <c r="A55" s="107"/>
      <c r="B55" s="108"/>
      <c r="C55" s="99" t="s">
        <v>31</v>
      </c>
      <c r="D55" s="107"/>
      <c r="E55" s="107"/>
      <c r="F55" s="100">
        <f>IF(E18="","",E18)</f>
        <v>0</v>
      </c>
      <c r="G55" s="107"/>
      <c r="H55" s="107"/>
      <c r="I55" s="99" t="s">
        <v>36</v>
      </c>
      <c r="J55" s="105" t="str">
        <f>E24</f>
        <v>ROAD M.A.A.T. s.r.o., Petra Stejskalová</v>
      </c>
      <c r="K55" s="107"/>
      <c r="L55" s="120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</row>
    <row r="56" spans="1:47" s="112" customFormat="1" ht="10.35" customHeight="1" x14ac:dyDescent="0.2">
      <c r="A56" s="107"/>
      <c r="B56" s="108"/>
      <c r="C56" s="107"/>
      <c r="D56" s="107"/>
      <c r="E56" s="107"/>
      <c r="F56" s="107"/>
      <c r="G56" s="107"/>
      <c r="H56" s="107"/>
      <c r="I56" s="107"/>
      <c r="J56" s="107"/>
      <c r="K56" s="107"/>
      <c r="L56" s="120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</row>
    <row r="57" spans="1:47" s="112" customFormat="1" ht="29.25" customHeight="1" x14ac:dyDescent="0.2">
      <c r="A57" s="107"/>
      <c r="B57" s="108"/>
      <c r="C57" s="209" t="s">
        <v>94</v>
      </c>
      <c r="D57" s="201"/>
      <c r="E57" s="201"/>
      <c r="F57" s="201"/>
      <c r="G57" s="201"/>
      <c r="H57" s="201"/>
      <c r="I57" s="201"/>
      <c r="J57" s="210" t="s">
        <v>95</v>
      </c>
      <c r="K57" s="201"/>
      <c r="L57" s="120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</row>
    <row r="58" spans="1:47" s="112" customFormat="1" ht="10.35" customHeight="1" x14ac:dyDescent="0.2">
      <c r="A58" s="107"/>
      <c r="B58" s="108"/>
      <c r="C58" s="107"/>
      <c r="D58" s="107"/>
      <c r="E58" s="107"/>
      <c r="F58" s="107"/>
      <c r="G58" s="107"/>
      <c r="H58" s="107"/>
      <c r="I58" s="107"/>
      <c r="J58" s="107"/>
      <c r="K58" s="107"/>
      <c r="L58" s="120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</row>
    <row r="59" spans="1:47" s="112" customFormat="1" ht="22.9" customHeight="1" x14ac:dyDescent="0.2">
      <c r="A59" s="107"/>
      <c r="B59" s="108"/>
      <c r="C59" s="211" t="s">
        <v>1017</v>
      </c>
      <c r="D59" s="107"/>
      <c r="E59" s="107"/>
      <c r="F59" s="107"/>
      <c r="G59" s="107"/>
      <c r="H59" s="107"/>
      <c r="I59" s="107"/>
      <c r="J59" s="152">
        <f>J92</f>
        <v>0</v>
      </c>
      <c r="K59" s="107"/>
      <c r="L59" s="120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U59" s="89" t="s">
        <v>97</v>
      </c>
    </row>
    <row r="60" spans="1:47" s="212" customFormat="1" ht="24.95" customHeight="1" x14ac:dyDescent="0.2">
      <c r="B60" s="213"/>
      <c r="D60" s="214" t="s">
        <v>98</v>
      </c>
      <c r="E60" s="215"/>
      <c r="F60" s="215"/>
      <c r="G60" s="215"/>
      <c r="H60" s="215"/>
      <c r="I60" s="215"/>
      <c r="J60" s="216">
        <f>J93</f>
        <v>0</v>
      </c>
      <c r="L60" s="213"/>
    </row>
    <row r="61" spans="1:47" s="217" customFormat="1" ht="19.899999999999999" customHeight="1" x14ac:dyDescent="0.2">
      <c r="B61" s="218"/>
      <c r="D61" s="219" t="s">
        <v>99</v>
      </c>
      <c r="E61" s="220"/>
      <c r="F61" s="220"/>
      <c r="G61" s="220"/>
      <c r="H61" s="220"/>
      <c r="I61" s="220"/>
      <c r="J61" s="221">
        <f>J94</f>
        <v>0</v>
      </c>
      <c r="L61" s="218"/>
    </row>
    <row r="62" spans="1:47" s="217" customFormat="1" ht="19.899999999999999" customHeight="1" x14ac:dyDescent="0.2">
      <c r="B62" s="218"/>
      <c r="D62" s="219" t="s">
        <v>1243</v>
      </c>
      <c r="E62" s="220"/>
      <c r="F62" s="220"/>
      <c r="G62" s="220"/>
      <c r="H62" s="220"/>
      <c r="I62" s="220"/>
      <c r="J62" s="221">
        <f>J151</f>
        <v>0</v>
      </c>
      <c r="L62" s="218"/>
    </row>
    <row r="63" spans="1:47" s="217" customFormat="1" ht="19.899999999999999" customHeight="1" x14ac:dyDescent="0.2">
      <c r="B63" s="218"/>
      <c r="D63" s="219" t="s">
        <v>206</v>
      </c>
      <c r="E63" s="220"/>
      <c r="F63" s="220"/>
      <c r="G63" s="220"/>
      <c r="H63" s="220"/>
      <c r="I63" s="220"/>
      <c r="J63" s="221">
        <f>J155</f>
        <v>0</v>
      </c>
      <c r="L63" s="218"/>
    </row>
    <row r="64" spans="1:47" s="217" customFormat="1" ht="19.899999999999999" customHeight="1" x14ac:dyDescent="0.2">
      <c r="B64" s="218"/>
      <c r="D64" s="219" t="s">
        <v>1018</v>
      </c>
      <c r="E64" s="220"/>
      <c r="F64" s="220"/>
      <c r="G64" s="220"/>
      <c r="H64" s="220"/>
      <c r="I64" s="220"/>
      <c r="J64" s="221">
        <f>J171</f>
        <v>0</v>
      </c>
      <c r="L64" s="218"/>
    </row>
    <row r="65" spans="1:31" s="217" customFormat="1" ht="19.899999999999999" customHeight="1" x14ac:dyDescent="0.2">
      <c r="B65" s="218"/>
      <c r="D65" s="219" t="s">
        <v>207</v>
      </c>
      <c r="E65" s="220"/>
      <c r="F65" s="220"/>
      <c r="G65" s="220"/>
      <c r="H65" s="220"/>
      <c r="I65" s="220"/>
      <c r="J65" s="221">
        <f>J183</f>
        <v>0</v>
      </c>
      <c r="L65" s="218"/>
    </row>
    <row r="66" spans="1:31" s="217" customFormat="1" ht="19.899999999999999" customHeight="1" x14ac:dyDescent="0.2">
      <c r="B66" s="218"/>
      <c r="D66" s="219" t="s">
        <v>100</v>
      </c>
      <c r="E66" s="220"/>
      <c r="F66" s="220"/>
      <c r="G66" s="220"/>
      <c r="H66" s="220"/>
      <c r="I66" s="220"/>
      <c r="J66" s="221">
        <f>J262</f>
        <v>0</v>
      </c>
      <c r="L66" s="218"/>
    </row>
    <row r="67" spans="1:31" s="217" customFormat="1" ht="19.899999999999999" customHeight="1" x14ac:dyDescent="0.2">
      <c r="B67" s="218"/>
      <c r="D67" s="219" t="s">
        <v>1019</v>
      </c>
      <c r="E67" s="220"/>
      <c r="F67" s="220"/>
      <c r="G67" s="220"/>
      <c r="H67" s="220"/>
      <c r="I67" s="220"/>
      <c r="J67" s="221">
        <f>J273</f>
        <v>0</v>
      </c>
      <c r="L67" s="218"/>
    </row>
    <row r="68" spans="1:31" s="217" customFormat="1" ht="19.899999999999999" customHeight="1" x14ac:dyDescent="0.2">
      <c r="B68" s="218"/>
      <c r="D68" s="219" t="s">
        <v>101</v>
      </c>
      <c r="E68" s="220"/>
      <c r="F68" s="220"/>
      <c r="G68" s="220"/>
      <c r="H68" s="220"/>
      <c r="I68" s="220"/>
      <c r="J68" s="221">
        <f>J287</f>
        <v>0</v>
      </c>
      <c r="L68" s="218"/>
    </row>
    <row r="69" spans="1:31" s="212" customFormat="1" ht="24.95" customHeight="1" x14ac:dyDescent="0.2">
      <c r="B69" s="213"/>
      <c r="D69" s="214" t="s">
        <v>102</v>
      </c>
      <c r="E69" s="215"/>
      <c r="F69" s="215"/>
      <c r="G69" s="215"/>
      <c r="H69" s="215"/>
      <c r="I69" s="215"/>
      <c r="J69" s="216">
        <f>J292</f>
        <v>0</v>
      </c>
      <c r="L69" s="213"/>
    </row>
    <row r="70" spans="1:31" s="212" customFormat="1" ht="24.95" customHeight="1" x14ac:dyDescent="0.2">
      <c r="B70" s="213"/>
      <c r="D70" s="214" t="s">
        <v>208</v>
      </c>
      <c r="E70" s="215"/>
      <c r="F70" s="215"/>
      <c r="G70" s="215"/>
      <c r="H70" s="215"/>
      <c r="I70" s="215"/>
      <c r="J70" s="216">
        <f>J306</f>
        <v>0</v>
      </c>
      <c r="L70" s="213"/>
    </row>
    <row r="71" spans="1:31" s="217" customFormat="1" ht="19.899999999999999" customHeight="1" x14ac:dyDescent="0.2">
      <c r="B71" s="218"/>
      <c r="D71" s="219" t="s">
        <v>210</v>
      </c>
      <c r="E71" s="220"/>
      <c r="F71" s="220"/>
      <c r="G71" s="220"/>
      <c r="H71" s="220"/>
      <c r="I71" s="220"/>
      <c r="J71" s="221">
        <f>J307</f>
        <v>0</v>
      </c>
      <c r="L71" s="218"/>
    </row>
    <row r="72" spans="1:31" s="217" customFormat="1" ht="19.899999999999999" customHeight="1" x14ac:dyDescent="0.2">
      <c r="B72" s="218"/>
      <c r="D72" s="219" t="s">
        <v>211</v>
      </c>
      <c r="E72" s="220"/>
      <c r="F72" s="220"/>
      <c r="G72" s="220"/>
      <c r="H72" s="220"/>
      <c r="I72" s="220"/>
      <c r="J72" s="221">
        <f>J316</f>
        <v>0</v>
      </c>
      <c r="L72" s="218"/>
    </row>
    <row r="73" spans="1:31" s="112" customFormat="1" ht="21.75" customHeight="1" x14ac:dyDescent="0.2">
      <c r="A73" s="107"/>
      <c r="B73" s="108"/>
      <c r="C73" s="107"/>
      <c r="D73" s="107"/>
      <c r="E73" s="107"/>
      <c r="F73" s="107"/>
      <c r="G73" s="107"/>
      <c r="H73" s="107"/>
      <c r="I73" s="107"/>
      <c r="J73" s="107"/>
      <c r="K73" s="107"/>
      <c r="L73" s="120"/>
      <c r="S73" s="107"/>
      <c r="T73" s="107"/>
      <c r="U73" s="107"/>
      <c r="V73" s="107"/>
      <c r="W73" s="107"/>
      <c r="X73" s="107"/>
      <c r="Y73" s="107"/>
      <c r="Z73" s="107"/>
      <c r="AA73" s="107"/>
      <c r="AB73" s="107"/>
      <c r="AC73" s="107"/>
      <c r="AD73" s="107"/>
      <c r="AE73" s="107"/>
    </row>
    <row r="74" spans="1:31" s="112" customFormat="1" ht="6.95" customHeight="1" x14ac:dyDescent="0.2">
      <c r="A74" s="107"/>
      <c r="B74" s="125"/>
      <c r="C74" s="126"/>
      <c r="D74" s="126"/>
      <c r="E74" s="126"/>
      <c r="F74" s="126"/>
      <c r="G74" s="126"/>
      <c r="H74" s="126"/>
      <c r="I74" s="126"/>
      <c r="J74" s="126"/>
      <c r="K74" s="126"/>
      <c r="L74" s="120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</row>
    <row r="78" spans="1:31" s="112" customFormat="1" ht="6.95" customHeight="1" x14ac:dyDescent="0.2">
      <c r="A78" s="107"/>
      <c r="B78" s="127"/>
      <c r="C78" s="128"/>
      <c r="D78" s="128"/>
      <c r="E78" s="128"/>
      <c r="F78" s="128"/>
      <c r="G78" s="128"/>
      <c r="H78" s="128"/>
      <c r="I78" s="128"/>
      <c r="J78" s="128"/>
      <c r="K78" s="128"/>
      <c r="L78" s="120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</row>
    <row r="79" spans="1:31" s="112" customFormat="1" ht="24.95" customHeight="1" x14ac:dyDescent="0.2">
      <c r="A79" s="107"/>
      <c r="B79" s="108"/>
      <c r="C79" s="93" t="s">
        <v>103</v>
      </c>
      <c r="D79" s="107"/>
      <c r="E79" s="107"/>
      <c r="F79" s="107"/>
      <c r="G79" s="107"/>
      <c r="H79" s="107"/>
      <c r="I79" s="107"/>
      <c r="J79" s="107"/>
      <c r="K79" s="107"/>
      <c r="L79" s="120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</row>
    <row r="80" spans="1:31" s="112" customFormat="1" ht="6.95" customHeight="1" x14ac:dyDescent="0.2">
      <c r="A80" s="107"/>
      <c r="B80" s="108"/>
      <c r="C80" s="107"/>
      <c r="D80" s="107"/>
      <c r="E80" s="107"/>
      <c r="F80" s="107"/>
      <c r="G80" s="107"/>
      <c r="H80" s="107"/>
      <c r="I80" s="107"/>
      <c r="J80" s="107"/>
      <c r="K80" s="107"/>
      <c r="L80" s="120"/>
      <c r="S80" s="107"/>
      <c r="T80" s="107"/>
      <c r="U80" s="107"/>
      <c r="V80" s="107"/>
      <c r="W80" s="107"/>
      <c r="X80" s="107"/>
      <c r="Y80" s="107"/>
      <c r="Z80" s="107"/>
      <c r="AA80" s="107"/>
      <c r="AB80" s="107"/>
      <c r="AC80" s="107"/>
      <c r="AD80" s="107"/>
      <c r="AE80" s="107"/>
    </row>
    <row r="81" spans="1:65" s="112" customFormat="1" ht="12" customHeight="1" x14ac:dyDescent="0.2">
      <c r="A81" s="107"/>
      <c r="B81" s="108"/>
      <c r="C81" s="99" t="s">
        <v>14</v>
      </c>
      <c r="D81" s="107"/>
      <c r="E81" s="107"/>
      <c r="F81" s="107"/>
      <c r="G81" s="107"/>
      <c r="H81" s="107"/>
      <c r="I81" s="107"/>
      <c r="J81" s="107"/>
      <c r="K81" s="107"/>
      <c r="L81" s="120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pans="1:65" s="112" customFormat="1" ht="16.5" customHeight="1" x14ac:dyDescent="0.2">
      <c r="A82" s="107"/>
      <c r="B82" s="108"/>
      <c r="C82" s="107"/>
      <c r="D82" s="107"/>
      <c r="E82" s="356" t="str">
        <f>E7</f>
        <v>Obnova ulice Tyršova, Dobrovice - II. etapa</v>
      </c>
      <c r="F82" s="357"/>
      <c r="G82" s="357"/>
      <c r="H82" s="357"/>
      <c r="I82" s="107"/>
      <c r="J82" s="107"/>
      <c r="K82" s="107"/>
      <c r="L82" s="120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pans="1:65" s="112" customFormat="1" ht="12" customHeight="1" x14ac:dyDescent="0.2">
      <c r="A83" s="107"/>
      <c r="B83" s="108"/>
      <c r="C83" s="99" t="s">
        <v>92</v>
      </c>
      <c r="D83" s="107"/>
      <c r="E83" s="107"/>
      <c r="F83" s="107"/>
      <c r="G83" s="107"/>
      <c r="H83" s="107"/>
      <c r="I83" s="107"/>
      <c r="J83" s="107"/>
      <c r="K83" s="107"/>
      <c r="L83" s="120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pans="1:65" s="112" customFormat="1" ht="16.5" customHeight="1" x14ac:dyDescent="0.2">
      <c r="A84" s="107"/>
      <c r="B84" s="108"/>
      <c r="C84" s="107"/>
      <c r="D84" s="107"/>
      <c r="E84" s="354" t="str">
        <f>E9</f>
        <v>SO 302.II - Rekonstrukce kanalizace II. etapa / 196,57 m</v>
      </c>
      <c r="F84" s="358"/>
      <c r="G84" s="358"/>
      <c r="H84" s="358"/>
      <c r="I84" s="107"/>
      <c r="J84" s="107"/>
      <c r="K84" s="107"/>
      <c r="L84" s="120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pans="1:65" s="112" customFormat="1" ht="6.95" customHeight="1" x14ac:dyDescent="0.2">
      <c r="A85" s="107"/>
      <c r="B85" s="108"/>
      <c r="C85" s="107"/>
      <c r="D85" s="107"/>
      <c r="E85" s="107"/>
      <c r="F85" s="107"/>
      <c r="G85" s="107"/>
      <c r="H85" s="107"/>
      <c r="I85" s="107"/>
      <c r="J85" s="107"/>
      <c r="K85" s="107"/>
      <c r="L85" s="120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65" s="112" customFormat="1" ht="12" customHeight="1" x14ac:dyDescent="0.2">
      <c r="A86" s="107"/>
      <c r="B86" s="108"/>
      <c r="C86" s="99" t="s">
        <v>19</v>
      </c>
      <c r="D86" s="107"/>
      <c r="E86" s="107"/>
      <c r="F86" s="100" t="str">
        <f>F12</f>
        <v>Dobrovice</v>
      </c>
      <c r="G86" s="107"/>
      <c r="H86" s="107"/>
      <c r="I86" s="99" t="s">
        <v>21</v>
      </c>
      <c r="J86" s="135">
        <f>IF(J12="","",J12)</f>
        <v>45678</v>
      </c>
      <c r="K86" s="107"/>
      <c r="L86" s="120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pans="1:65" s="112" customFormat="1" ht="6.95" customHeight="1" x14ac:dyDescent="0.2">
      <c r="A87" s="107"/>
      <c r="B87" s="108"/>
      <c r="C87" s="107"/>
      <c r="D87" s="107"/>
      <c r="E87" s="107"/>
      <c r="F87" s="107"/>
      <c r="G87" s="107"/>
      <c r="H87" s="107"/>
      <c r="I87" s="107"/>
      <c r="J87" s="107"/>
      <c r="K87" s="107"/>
      <c r="L87" s="120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pans="1:65" s="112" customFormat="1" ht="25.7" customHeight="1" x14ac:dyDescent="0.2">
      <c r="A88" s="107"/>
      <c r="B88" s="108"/>
      <c r="C88" s="99" t="s">
        <v>26</v>
      </c>
      <c r="D88" s="107"/>
      <c r="E88" s="107"/>
      <c r="F88" s="100" t="str">
        <f>E15</f>
        <v>Vodovody a kanalizace Mladá Boleslav, a.s.</v>
      </c>
      <c r="G88" s="107"/>
      <c r="H88" s="107"/>
      <c r="I88" s="99" t="s">
        <v>32</v>
      </c>
      <c r="J88" s="105" t="str">
        <f>E21</f>
        <v>Ing. arch. Martin Jirovský Ph.D., MBA</v>
      </c>
      <c r="K88" s="107"/>
      <c r="L88" s="120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pans="1:65" s="112" customFormat="1" ht="40.15" customHeight="1" x14ac:dyDescent="0.2">
      <c r="A89" s="107"/>
      <c r="B89" s="108"/>
      <c r="C89" s="99" t="s">
        <v>31</v>
      </c>
      <c r="D89" s="107"/>
      <c r="E89" s="107"/>
      <c r="F89" s="100">
        <f>IF(E18="","",E18)</f>
        <v>0</v>
      </c>
      <c r="G89" s="107"/>
      <c r="H89" s="107"/>
      <c r="I89" s="99" t="s">
        <v>36</v>
      </c>
      <c r="J89" s="105" t="str">
        <f>E24</f>
        <v>ROAD M.A.A.T. s.r.o., Petra Stejskalová</v>
      </c>
      <c r="K89" s="107"/>
      <c r="L89" s="120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pans="1:65" s="112" customFormat="1" ht="10.35" customHeight="1" x14ac:dyDescent="0.2">
      <c r="A90" s="107"/>
      <c r="B90" s="108"/>
      <c r="C90" s="107"/>
      <c r="D90" s="107"/>
      <c r="E90" s="107"/>
      <c r="F90" s="107"/>
      <c r="G90" s="107"/>
      <c r="H90" s="107"/>
      <c r="I90" s="107"/>
      <c r="J90" s="107"/>
      <c r="K90" s="107"/>
      <c r="L90" s="120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pans="1:65" s="228" customFormat="1" ht="29.25" customHeight="1" x14ac:dyDescent="0.2">
      <c r="A91" s="222"/>
      <c r="B91" s="223"/>
      <c r="C91" s="224" t="s">
        <v>104</v>
      </c>
      <c r="D91" s="225" t="s">
        <v>65</v>
      </c>
      <c r="E91" s="225" t="s">
        <v>61</v>
      </c>
      <c r="F91" s="225" t="s">
        <v>62</v>
      </c>
      <c r="G91" s="225" t="s">
        <v>105</v>
      </c>
      <c r="H91" s="225" t="s">
        <v>106</v>
      </c>
      <c r="I91" s="225" t="s">
        <v>107</v>
      </c>
      <c r="J91" s="225" t="s">
        <v>95</v>
      </c>
      <c r="K91" s="226" t="s">
        <v>108</v>
      </c>
      <c r="L91" s="227"/>
      <c r="M91" s="142" t="s">
        <v>1</v>
      </c>
      <c r="N91" s="143" t="s">
        <v>44</v>
      </c>
      <c r="O91" s="143" t="s">
        <v>109</v>
      </c>
      <c r="P91" s="143" t="s">
        <v>110</v>
      </c>
      <c r="Q91" s="143" t="s">
        <v>111</v>
      </c>
      <c r="R91" s="143" t="s">
        <v>112</v>
      </c>
      <c r="S91" s="143" t="s">
        <v>113</v>
      </c>
      <c r="T91" s="144" t="s">
        <v>114</v>
      </c>
      <c r="U91" s="222"/>
      <c r="V91" s="222"/>
      <c r="W91" s="222"/>
      <c r="X91" s="222"/>
      <c r="Y91" s="222"/>
      <c r="Z91" s="222"/>
      <c r="AA91" s="222"/>
      <c r="AB91" s="222"/>
      <c r="AC91" s="222"/>
      <c r="AD91" s="222"/>
      <c r="AE91" s="222"/>
    </row>
    <row r="92" spans="1:65" s="112" customFormat="1" ht="22.9" customHeight="1" x14ac:dyDescent="0.25">
      <c r="A92" s="107"/>
      <c r="B92" s="108"/>
      <c r="C92" s="150" t="s">
        <v>115</v>
      </c>
      <c r="D92" s="107"/>
      <c r="E92" s="107"/>
      <c r="F92" s="107"/>
      <c r="G92" s="107"/>
      <c r="H92" s="107"/>
      <c r="I92" s="107"/>
      <c r="J92" s="229">
        <f>BK92</f>
        <v>0</v>
      </c>
      <c r="K92" s="107"/>
      <c r="L92" s="108"/>
      <c r="M92" s="145"/>
      <c r="N92" s="136"/>
      <c r="O92" s="146"/>
      <c r="P92" s="230">
        <f>P93+P292+P306</f>
        <v>7548.8315249999996</v>
      </c>
      <c r="Q92" s="146"/>
      <c r="R92" s="230">
        <f>R93+R292+R306</f>
        <v>3070.5478668999999</v>
      </c>
      <c r="S92" s="146"/>
      <c r="T92" s="231">
        <f>T93+T292+T306</f>
        <v>406.53579999999999</v>
      </c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T92" s="89" t="s">
        <v>79</v>
      </c>
      <c r="AU92" s="89" t="s">
        <v>97</v>
      </c>
      <c r="BK92" s="232">
        <f>BK93+BK292+BK306</f>
        <v>0</v>
      </c>
    </row>
    <row r="93" spans="1:65" s="233" customFormat="1" ht="25.9" customHeight="1" x14ac:dyDescent="0.2">
      <c r="B93" s="234"/>
      <c r="D93" s="235" t="s">
        <v>79</v>
      </c>
      <c r="E93" s="236" t="s">
        <v>116</v>
      </c>
      <c r="F93" s="236" t="s">
        <v>117</v>
      </c>
      <c r="J93" s="237">
        <f>BK93</f>
        <v>0</v>
      </c>
      <c r="L93" s="234"/>
      <c r="M93" s="238"/>
      <c r="N93" s="239"/>
      <c r="O93" s="239"/>
      <c r="P93" s="240">
        <f>P94+P151+P155+P171+P183+P262+P273+P287</f>
        <v>7328.7592249999998</v>
      </c>
      <c r="Q93" s="239"/>
      <c r="R93" s="240">
        <f>R94+R151+R155+R171+R183+R262+R273+R287</f>
        <v>3064.9660069000001</v>
      </c>
      <c r="S93" s="239"/>
      <c r="T93" s="241">
        <f>T94+T151+T155+T171+T183+T262+T273+T287</f>
        <v>406.53579999999999</v>
      </c>
      <c r="AR93" s="235" t="s">
        <v>85</v>
      </c>
      <c r="AT93" s="242" t="s">
        <v>79</v>
      </c>
      <c r="AU93" s="242" t="s">
        <v>80</v>
      </c>
      <c r="AY93" s="235" t="s">
        <v>118</v>
      </c>
      <c r="BK93" s="243">
        <f>BK94+BK151+BK155+BK171+BK183+BK262+BK273+BK287</f>
        <v>0</v>
      </c>
    </row>
    <row r="94" spans="1:65" s="233" customFormat="1" ht="22.9" customHeight="1" x14ac:dyDescent="0.2">
      <c r="B94" s="234"/>
      <c r="D94" s="235" t="s">
        <v>79</v>
      </c>
      <c r="E94" s="287" t="s">
        <v>85</v>
      </c>
      <c r="F94" s="287" t="s">
        <v>119</v>
      </c>
      <c r="J94" s="288">
        <f>BK94</f>
        <v>0</v>
      </c>
      <c r="L94" s="234"/>
      <c r="M94" s="238"/>
      <c r="N94" s="239"/>
      <c r="O94" s="239"/>
      <c r="P94" s="240">
        <f>SUM(P95:P150)</f>
        <v>1627.3590649999999</v>
      </c>
      <c r="Q94" s="239"/>
      <c r="R94" s="240">
        <f>SUM(R95:R150)</f>
        <v>2696.1138791999997</v>
      </c>
      <c r="S94" s="239"/>
      <c r="T94" s="241">
        <f>SUM(T95:T150)</f>
        <v>214.07888000000003</v>
      </c>
      <c r="AR94" s="235" t="s">
        <v>85</v>
      </c>
      <c r="AT94" s="242" t="s">
        <v>79</v>
      </c>
      <c r="AU94" s="242" t="s">
        <v>85</v>
      </c>
      <c r="AY94" s="235" t="s">
        <v>118</v>
      </c>
      <c r="BK94" s="243">
        <f>SUM(BK95:BK150)</f>
        <v>0</v>
      </c>
    </row>
    <row r="95" spans="1:65" s="112" customFormat="1" ht="37.9" customHeight="1" x14ac:dyDescent="0.2">
      <c r="A95" s="107"/>
      <c r="B95" s="108"/>
      <c r="C95" s="244" t="s">
        <v>85</v>
      </c>
      <c r="D95" s="244" t="s">
        <v>120</v>
      </c>
      <c r="E95" s="245" t="s">
        <v>217</v>
      </c>
      <c r="F95" s="246" t="s">
        <v>1022</v>
      </c>
      <c r="G95" s="247" t="s">
        <v>121</v>
      </c>
      <c r="H95" s="248">
        <v>298.16000000000003</v>
      </c>
      <c r="I95" s="85"/>
      <c r="J95" s="249">
        <f>ROUND(I95*H95,2)</f>
        <v>0</v>
      </c>
      <c r="K95" s="246" t="s">
        <v>122</v>
      </c>
      <c r="L95" s="108"/>
      <c r="M95" s="250" t="s">
        <v>1</v>
      </c>
      <c r="N95" s="251" t="s">
        <v>45</v>
      </c>
      <c r="O95" s="252">
        <v>0.315</v>
      </c>
      <c r="P95" s="252">
        <f>O95*H95</f>
        <v>93.920400000000015</v>
      </c>
      <c r="Q95" s="252">
        <v>0</v>
      </c>
      <c r="R95" s="252">
        <f>Q95*H95</f>
        <v>0</v>
      </c>
      <c r="S95" s="252">
        <v>0.62</v>
      </c>
      <c r="T95" s="253">
        <f>S95*H95</f>
        <v>184.85920000000002</v>
      </c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R95" s="254" t="s">
        <v>123</v>
      </c>
      <c r="AT95" s="254" t="s">
        <v>120</v>
      </c>
      <c r="AU95" s="254" t="s">
        <v>18</v>
      </c>
      <c r="AY95" s="89" t="s">
        <v>118</v>
      </c>
      <c r="BE95" s="255">
        <f>IF(N95="základní",J95,0)</f>
        <v>0</v>
      </c>
      <c r="BF95" s="255">
        <f>IF(N95="snížená",J95,0)</f>
        <v>0</v>
      </c>
      <c r="BG95" s="255">
        <f>IF(N95="zákl. přenesená",J95,0)</f>
        <v>0</v>
      </c>
      <c r="BH95" s="255">
        <f>IF(N95="sníž. přenesená",J95,0)</f>
        <v>0</v>
      </c>
      <c r="BI95" s="255">
        <f>IF(N95="nulová",J95,0)</f>
        <v>0</v>
      </c>
      <c r="BJ95" s="89" t="s">
        <v>85</v>
      </c>
      <c r="BK95" s="255">
        <f>ROUND(I95*H95,2)</f>
        <v>0</v>
      </c>
      <c r="BL95" s="89" t="s">
        <v>123</v>
      </c>
      <c r="BM95" s="254" t="s">
        <v>1244</v>
      </c>
    </row>
    <row r="96" spans="1:65" s="112" customFormat="1" x14ac:dyDescent="0.2">
      <c r="A96" s="107"/>
      <c r="B96" s="108"/>
      <c r="C96" s="107"/>
      <c r="D96" s="256" t="s">
        <v>124</v>
      </c>
      <c r="E96" s="107"/>
      <c r="F96" s="257" t="s">
        <v>220</v>
      </c>
      <c r="G96" s="107"/>
      <c r="H96" s="107"/>
      <c r="I96" s="176"/>
      <c r="J96" s="107"/>
      <c r="K96" s="107"/>
      <c r="L96" s="108"/>
      <c r="M96" s="258"/>
      <c r="N96" s="259"/>
      <c r="O96" s="138"/>
      <c r="P96" s="138"/>
      <c r="Q96" s="138"/>
      <c r="R96" s="138"/>
      <c r="S96" s="138"/>
      <c r="T96" s="139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T96" s="89" t="s">
        <v>124</v>
      </c>
      <c r="AU96" s="89" t="s">
        <v>18</v>
      </c>
    </row>
    <row r="97" spans="1:65" s="260" customFormat="1" x14ac:dyDescent="0.2">
      <c r="B97" s="261"/>
      <c r="D97" s="262" t="s">
        <v>125</v>
      </c>
      <c r="E97" s="263" t="s">
        <v>1</v>
      </c>
      <c r="F97" s="264" t="s">
        <v>1245</v>
      </c>
      <c r="H97" s="265">
        <v>298.16000000000003</v>
      </c>
      <c r="I97" s="179"/>
      <c r="L97" s="261"/>
      <c r="M97" s="266"/>
      <c r="N97" s="267"/>
      <c r="O97" s="267"/>
      <c r="P97" s="267"/>
      <c r="Q97" s="267"/>
      <c r="R97" s="267"/>
      <c r="S97" s="267"/>
      <c r="T97" s="268"/>
      <c r="AT97" s="263" t="s">
        <v>125</v>
      </c>
      <c r="AU97" s="263" t="s">
        <v>18</v>
      </c>
      <c r="AV97" s="260" t="s">
        <v>18</v>
      </c>
      <c r="AW97" s="260" t="s">
        <v>35</v>
      </c>
      <c r="AX97" s="260" t="s">
        <v>85</v>
      </c>
      <c r="AY97" s="263" t="s">
        <v>118</v>
      </c>
    </row>
    <row r="98" spans="1:65" s="112" customFormat="1" ht="37.9" customHeight="1" x14ac:dyDescent="0.2">
      <c r="A98" s="107"/>
      <c r="B98" s="108"/>
      <c r="C98" s="244" t="s">
        <v>18</v>
      </c>
      <c r="D98" s="244" t="s">
        <v>120</v>
      </c>
      <c r="E98" s="245" t="s">
        <v>221</v>
      </c>
      <c r="F98" s="246" t="s">
        <v>1024</v>
      </c>
      <c r="G98" s="247" t="s">
        <v>121</v>
      </c>
      <c r="H98" s="248">
        <v>298.16000000000003</v>
      </c>
      <c r="I98" s="85"/>
      <c r="J98" s="249">
        <f>ROUND(I98*H98,2)</f>
        <v>0</v>
      </c>
      <c r="K98" s="246" t="s">
        <v>122</v>
      </c>
      <c r="L98" s="108"/>
      <c r="M98" s="250" t="s">
        <v>1</v>
      </c>
      <c r="N98" s="251" t="s">
        <v>45</v>
      </c>
      <c r="O98" s="252">
        <v>0.127</v>
      </c>
      <c r="P98" s="252">
        <f>O98*H98</f>
        <v>37.866320000000002</v>
      </c>
      <c r="Q98" s="252">
        <v>0</v>
      </c>
      <c r="R98" s="252">
        <f>Q98*H98</f>
        <v>0</v>
      </c>
      <c r="S98" s="252">
        <v>9.8000000000000004E-2</v>
      </c>
      <c r="T98" s="253">
        <f>S98*H98</f>
        <v>29.219680000000004</v>
      </c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R98" s="254" t="s">
        <v>123</v>
      </c>
      <c r="AT98" s="254" t="s">
        <v>120</v>
      </c>
      <c r="AU98" s="254" t="s">
        <v>18</v>
      </c>
      <c r="AY98" s="89" t="s">
        <v>118</v>
      </c>
      <c r="BE98" s="255">
        <f>IF(N98="základní",J98,0)</f>
        <v>0</v>
      </c>
      <c r="BF98" s="255">
        <f>IF(N98="snížená",J98,0)</f>
        <v>0</v>
      </c>
      <c r="BG98" s="255">
        <f>IF(N98="zákl. přenesená",J98,0)</f>
        <v>0</v>
      </c>
      <c r="BH98" s="255">
        <f>IF(N98="sníž. přenesená",J98,0)</f>
        <v>0</v>
      </c>
      <c r="BI98" s="255">
        <f>IF(N98="nulová",J98,0)</f>
        <v>0</v>
      </c>
      <c r="BJ98" s="89" t="s">
        <v>85</v>
      </c>
      <c r="BK98" s="255">
        <f>ROUND(I98*H98,2)</f>
        <v>0</v>
      </c>
      <c r="BL98" s="89" t="s">
        <v>123</v>
      </c>
      <c r="BM98" s="254" t="s">
        <v>1246</v>
      </c>
    </row>
    <row r="99" spans="1:65" s="112" customFormat="1" x14ac:dyDescent="0.2">
      <c r="A99" s="107"/>
      <c r="B99" s="108"/>
      <c r="C99" s="107"/>
      <c r="D99" s="256" t="s">
        <v>124</v>
      </c>
      <c r="E99" s="107"/>
      <c r="F99" s="257" t="s">
        <v>224</v>
      </c>
      <c r="G99" s="107"/>
      <c r="H99" s="107"/>
      <c r="I99" s="176"/>
      <c r="J99" s="107"/>
      <c r="K99" s="107"/>
      <c r="L99" s="108"/>
      <c r="M99" s="258"/>
      <c r="N99" s="259"/>
      <c r="O99" s="138"/>
      <c r="P99" s="138"/>
      <c r="Q99" s="138"/>
      <c r="R99" s="138"/>
      <c r="S99" s="138"/>
      <c r="T99" s="139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T99" s="89" t="s">
        <v>124</v>
      </c>
      <c r="AU99" s="89" t="s">
        <v>18</v>
      </c>
    </row>
    <row r="100" spans="1:65" s="112" customFormat="1" ht="16.5" customHeight="1" x14ac:dyDescent="0.2">
      <c r="A100" s="107"/>
      <c r="B100" s="108"/>
      <c r="C100" s="244" t="s">
        <v>126</v>
      </c>
      <c r="D100" s="244" t="s">
        <v>120</v>
      </c>
      <c r="E100" s="245" t="s">
        <v>226</v>
      </c>
      <c r="F100" s="246" t="s">
        <v>227</v>
      </c>
      <c r="G100" s="247" t="s">
        <v>228</v>
      </c>
      <c r="H100" s="248">
        <v>10</v>
      </c>
      <c r="I100" s="85"/>
      <c r="J100" s="249">
        <f>ROUND(I100*H100,2)</f>
        <v>0</v>
      </c>
      <c r="K100" s="246" t="s">
        <v>122</v>
      </c>
      <c r="L100" s="108"/>
      <c r="M100" s="250" t="s">
        <v>1</v>
      </c>
      <c r="N100" s="251" t="s">
        <v>45</v>
      </c>
      <c r="O100" s="252">
        <v>0.184</v>
      </c>
      <c r="P100" s="252">
        <f>O100*H100</f>
        <v>1.8399999999999999</v>
      </c>
      <c r="Q100" s="252">
        <v>3.0000000000000001E-5</v>
      </c>
      <c r="R100" s="252">
        <f>Q100*H100</f>
        <v>3.0000000000000003E-4</v>
      </c>
      <c r="S100" s="252">
        <v>0</v>
      </c>
      <c r="T100" s="253">
        <f>S100*H100</f>
        <v>0</v>
      </c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R100" s="254" t="s">
        <v>123</v>
      </c>
      <c r="AT100" s="254" t="s">
        <v>120</v>
      </c>
      <c r="AU100" s="254" t="s">
        <v>18</v>
      </c>
      <c r="AY100" s="89" t="s">
        <v>118</v>
      </c>
      <c r="BE100" s="255">
        <f>IF(N100="základní",J100,0)</f>
        <v>0</v>
      </c>
      <c r="BF100" s="255">
        <f>IF(N100="snížená",J100,0)</f>
        <v>0</v>
      </c>
      <c r="BG100" s="255">
        <f>IF(N100="zákl. přenesená",J100,0)</f>
        <v>0</v>
      </c>
      <c r="BH100" s="255">
        <f>IF(N100="sníž. přenesená",J100,0)</f>
        <v>0</v>
      </c>
      <c r="BI100" s="255">
        <f>IF(N100="nulová",J100,0)</f>
        <v>0</v>
      </c>
      <c r="BJ100" s="89" t="s">
        <v>85</v>
      </c>
      <c r="BK100" s="255">
        <f>ROUND(I100*H100,2)</f>
        <v>0</v>
      </c>
      <c r="BL100" s="89" t="s">
        <v>123</v>
      </c>
      <c r="BM100" s="254" t="s">
        <v>1247</v>
      </c>
    </row>
    <row r="101" spans="1:65" s="112" customFormat="1" x14ac:dyDescent="0.2">
      <c r="A101" s="107"/>
      <c r="B101" s="108"/>
      <c r="C101" s="107"/>
      <c r="D101" s="256" t="s">
        <v>124</v>
      </c>
      <c r="E101" s="107"/>
      <c r="F101" s="257" t="s">
        <v>1028</v>
      </c>
      <c r="G101" s="107"/>
      <c r="H101" s="107"/>
      <c r="I101" s="176"/>
      <c r="J101" s="107"/>
      <c r="K101" s="107"/>
      <c r="L101" s="108"/>
      <c r="M101" s="258"/>
      <c r="N101" s="259"/>
      <c r="O101" s="138"/>
      <c r="P101" s="138"/>
      <c r="Q101" s="138"/>
      <c r="R101" s="138"/>
      <c r="S101" s="138"/>
      <c r="T101" s="139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T101" s="89" t="s">
        <v>124</v>
      </c>
      <c r="AU101" s="89" t="s">
        <v>18</v>
      </c>
    </row>
    <row r="102" spans="1:65" s="112" customFormat="1" ht="24.2" customHeight="1" x14ac:dyDescent="0.2">
      <c r="A102" s="107"/>
      <c r="B102" s="108"/>
      <c r="C102" s="244" t="s">
        <v>123</v>
      </c>
      <c r="D102" s="244" t="s">
        <v>120</v>
      </c>
      <c r="E102" s="245" t="s">
        <v>231</v>
      </c>
      <c r="F102" s="246" t="s">
        <v>232</v>
      </c>
      <c r="G102" s="247" t="s">
        <v>233</v>
      </c>
      <c r="H102" s="248">
        <v>15</v>
      </c>
      <c r="I102" s="85"/>
      <c r="J102" s="249">
        <f>ROUND(I102*H102,2)</f>
        <v>0</v>
      </c>
      <c r="K102" s="246" t="s">
        <v>122</v>
      </c>
      <c r="L102" s="108"/>
      <c r="M102" s="250" t="s">
        <v>1</v>
      </c>
      <c r="N102" s="251" t="s">
        <v>45</v>
      </c>
      <c r="O102" s="252">
        <v>0</v>
      </c>
      <c r="P102" s="252">
        <f>O102*H102</f>
        <v>0</v>
      </c>
      <c r="Q102" s="252">
        <v>0</v>
      </c>
      <c r="R102" s="252">
        <f>Q102*H102</f>
        <v>0</v>
      </c>
      <c r="S102" s="252">
        <v>0</v>
      </c>
      <c r="T102" s="253">
        <f>S102*H102</f>
        <v>0</v>
      </c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R102" s="254" t="s">
        <v>123</v>
      </c>
      <c r="AT102" s="254" t="s">
        <v>120</v>
      </c>
      <c r="AU102" s="254" t="s">
        <v>18</v>
      </c>
      <c r="AY102" s="89" t="s">
        <v>118</v>
      </c>
      <c r="BE102" s="255">
        <f>IF(N102="základní",J102,0)</f>
        <v>0</v>
      </c>
      <c r="BF102" s="255">
        <f>IF(N102="snížená",J102,0)</f>
        <v>0</v>
      </c>
      <c r="BG102" s="255">
        <f>IF(N102="zákl. přenesená",J102,0)</f>
        <v>0</v>
      </c>
      <c r="BH102" s="255">
        <f>IF(N102="sníž. přenesená",J102,0)</f>
        <v>0</v>
      </c>
      <c r="BI102" s="255">
        <f>IF(N102="nulová",J102,0)</f>
        <v>0</v>
      </c>
      <c r="BJ102" s="89" t="s">
        <v>85</v>
      </c>
      <c r="BK102" s="255">
        <f>ROUND(I102*H102,2)</f>
        <v>0</v>
      </c>
      <c r="BL102" s="89" t="s">
        <v>123</v>
      </c>
      <c r="BM102" s="254" t="s">
        <v>1248</v>
      </c>
    </row>
    <row r="103" spans="1:65" s="112" customFormat="1" x14ac:dyDescent="0.2">
      <c r="A103" s="107"/>
      <c r="B103" s="108"/>
      <c r="C103" s="107"/>
      <c r="D103" s="256" t="s">
        <v>124</v>
      </c>
      <c r="E103" s="107"/>
      <c r="F103" s="257" t="s">
        <v>1030</v>
      </c>
      <c r="G103" s="107"/>
      <c r="H103" s="107"/>
      <c r="I103" s="176"/>
      <c r="J103" s="107"/>
      <c r="K103" s="107"/>
      <c r="L103" s="108"/>
      <c r="M103" s="258"/>
      <c r="N103" s="259"/>
      <c r="O103" s="138"/>
      <c r="P103" s="138"/>
      <c r="Q103" s="138"/>
      <c r="R103" s="138"/>
      <c r="S103" s="138"/>
      <c r="T103" s="139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T103" s="89" t="s">
        <v>124</v>
      </c>
      <c r="AU103" s="89" t="s">
        <v>18</v>
      </c>
    </row>
    <row r="104" spans="1:65" s="112" customFormat="1" ht="24.2" customHeight="1" x14ac:dyDescent="0.2">
      <c r="A104" s="107"/>
      <c r="B104" s="108"/>
      <c r="C104" s="244" t="s">
        <v>128</v>
      </c>
      <c r="D104" s="244" t="s">
        <v>120</v>
      </c>
      <c r="E104" s="245" t="s">
        <v>1031</v>
      </c>
      <c r="F104" s="246" t="s">
        <v>1032</v>
      </c>
      <c r="G104" s="247" t="s">
        <v>129</v>
      </c>
      <c r="H104" s="248">
        <v>43.68</v>
      </c>
      <c r="I104" s="85"/>
      <c r="J104" s="249">
        <f>ROUND(I104*H104,2)</f>
        <v>0</v>
      </c>
      <c r="K104" s="246" t="s">
        <v>122</v>
      </c>
      <c r="L104" s="108"/>
      <c r="M104" s="250" t="s">
        <v>1</v>
      </c>
      <c r="N104" s="251" t="s">
        <v>45</v>
      </c>
      <c r="O104" s="252">
        <v>1.548</v>
      </c>
      <c r="P104" s="252">
        <f>O104*H104</f>
        <v>67.616640000000004</v>
      </c>
      <c r="Q104" s="252">
        <v>0</v>
      </c>
      <c r="R104" s="252">
        <f>Q104*H104</f>
        <v>0</v>
      </c>
      <c r="S104" s="252">
        <v>0</v>
      </c>
      <c r="T104" s="253">
        <f>S104*H104</f>
        <v>0</v>
      </c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R104" s="254" t="s">
        <v>123</v>
      </c>
      <c r="AT104" s="254" t="s">
        <v>120</v>
      </c>
      <c r="AU104" s="254" t="s">
        <v>18</v>
      </c>
      <c r="AY104" s="89" t="s">
        <v>118</v>
      </c>
      <c r="BE104" s="255">
        <f>IF(N104="základní",J104,0)</f>
        <v>0</v>
      </c>
      <c r="BF104" s="255">
        <f>IF(N104="snížená",J104,0)</f>
        <v>0</v>
      </c>
      <c r="BG104" s="255">
        <f>IF(N104="zákl. přenesená",J104,0)</f>
        <v>0</v>
      </c>
      <c r="BH104" s="255">
        <f>IF(N104="sníž. přenesená",J104,0)</f>
        <v>0</v>
      </c>
      <c r="BI104" s="255">
        <f>IF(N104="nulová",J104,0)</f>
        <v>0</v>
      </c>
      <c r="BJ104" s="89" t="s">
        <v>85</v>
      </c>
      <c r="BK104" s="255">
        <f>ROUND(I104*H104,2)</f>
        <v>0</v>
      </c>
      <c r="BL104" s="89" t="s">
        <v>123</v>
      </c>
      <c r="BM104" s="254" t="s">
        <v>1249</v>
      </c>
    </row>
    <row r="105" spans="1:65" s="112" customFormat="1" x14ac:dyDescent="0.2">
      <c r="A105" s="107"/>
      <c r="B105" s="108"/>
      <c r="C105" s="107"/>
      <c r="D105" s="256" t="s">
        <v>124</v>
      </c>
      <c r="E105" s="107"/>
      <c r="F105" s="257" t="s">
        <v>1034</v>
      </c>
      <c r="G105" s="107"/>
      <c r="H105" s="107"/>
      <c r="I105" s="176"/>
      <c r="J105" s="107"/>
      <c r="K105" s="107"/>
      <c r="L105" s="108"/>
      <c r="M105" s="258"/>
      <c r="N105" s="259"/>
      <c r="O105" s="138"/>
      <c r="P105" s="138"/>
      <c r="Q105" s="138"/>
      <c r="R105" s="138"/>
      <c r="S105" s="138"/>
      <c r="T105" s="139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T105" s="89" t="s">
        <v>124</v>
      </c>
      <c r="AU105" s="89" t="s">
        <v>18</v>
      </c>
    </row>
    <row r="106" spans="1:65" s="260" customFormat="1" x14ac:dyDescent="0.2">
      <c r="B106" s="261"/>
      <c r="D106" s="262" t="s">
        <v>125</v>
      </c>
      <c r="E106" s="263" t="s">
        <v>1</v>
      </c>
      <c r="F106" s="264" t="s">
        <v>638</v>
      </c>
      <c r="H106" s="265">
        <v>43.68</v>
      </c>
      <c r="I106" s="179"/>
      <c r="L106" s="261"/>
      <c r="M106" s="266"/>
      <c r="N106" s="267"/>
      <c r="O106" s="267"/>
      <c r="P106" s="267"/>
      <c r="Q106" s="267"/>
      <c r="R106" s="267"/>
      <c r="S106" s="267"/>
      <c r="T106" s="268"/>
      <c r="AT106" s="263" t="s">
        <v>125</v>
      </c>
      <c r="AU106" s="263" t="s">
        <v>18</v>
      </c>
      <c r="AV106" s="260" t="s">
        <v>18</v>
      </c>
      <c r="AW106" s="260" t="s">
        <v>35</v>
      </c>
      <c r="AX106" s="260" t="s">
        <v>85</v>
      </c>
      <c r="AY106" s="263" t="s">
        <v>118</v>
      </c>
    </row>
    <row r="107" spans="1:65" s="112" customFormat="1" ht="24.2" customHeight="1" x14ac:dyDescent="0.2">
      <c r="A107" s="107"/>
      <c r="B107" s="108"/>
      <c r="C107" s="244" t="s">
        <v>130</v>
      </c>
      <c r="D107" s="244" t="s">
        <v>120</v>
      </c>
      <c r="E107" s="245" t="s">
        <v>1250</v>
      </c>
      <c r="F107" s="246" t="s">
        <v>1251</v>
      </c>
      <c r="G107" s="247" t="s">
        <v>129</v>
      </c>
      <c r="H107" s="248">
        <v>2.653</v>
      </c>
      <c r="I107" s="85"/>
      <c r="J107" s="249">
        <f>ROUND(I107*H107,2)</f>
        <v>0</v>
      </c>
      <c r="K107" s="246" t="s">
        <v>122</v>
      </c>
      <c r="L107" s="108"/>
      <c r="M107" s="250" t="s">
        <v>1</v>
      </c>
      <c r="N107" s="251" t="s">
        <v>45</v>
      </c>
      <c r="O107" s="252">
        <v>1.006</v>
      </c>
      <c r="P107" s="252">
        <f>O107*H107</f>
        <v>2.6689180000000001</v>
      </c>
      <c r="Q107" s="252">
        <v>0</v>
      </c>
      <c r="R107" s="252">
        <f>Q107*H107</f>
        <v>0</v>
      </c>
      <c r="S107" s="252">
        <v>0</v>
      </c>
      <c r="T107" s="253">
        <f>S107*H107</f>
        <v>0</v>
      </c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R107" s="254" t="s">
        <v>123</v>
      </c>
      <c r="AT107" s="254" t="s">
        <v>120</v>
      </c>
      <c r="AU107" s="254" t="s">
        <v>18</v>
      </c>
      <c r="AY107" s="89" t="s">
        <v>118</v>
      </c>
      <c r="BE107" s="255">
        <f>IF(N107="základní",J107,0)</f>
        <v>0</v>
      </c>
      <c r="BF107" s="255">
        <f>IF(N107="snížená",J107,0)</f>
        <v>0</v>
      </c>
      <c r="BG107" s="255">
        <f>IF(N107="zákl. přenesená",J107,0)</f>
        <v>0</v>
      </c>
      <c r="BH107" s="255">
        <f>IF(N107="sníž. přenesená",J107,0)</f>
        <v>0</v>
      </c>
      <c r="BI107" s="255">
        <f>IF(N107="nulová",J107,0)</f>
        <v>0</v>
      </c>
      <c r="BJ107" s="89" t="s">
        <v>85</v>
      </c>
      <c r="BK107" s="255">
        <f>ROUND(I107*H107,2)</f>
        <v>0</v>
      </c>
      <c r="BL107" s="89" t="s">
        <v>123</v>
      </c>
      <c r="BM107" s="254" t="s">
        <v>1252</v>
      </c>
    </row>
    <row r="108" spans="1:65" s="112" customFormat="1" x14ac:dyDescent="0.2">
      <c r="A108" s="107"/>
      <c r="B108" s="108"/>
      <c r="C108" s="107"/>
      <c r="D108" s="256" t="s">
        <v>124</v>
      </c>
      <c r="E108" s="107"/>
      <c r="F108" s="257" t="s">
        <v>1253</v>
      </c>
      <c r="G108" s="107"/>
      <c r="H108" s="107"/>
      <c r="I108" s="176"/>
      <c r="J108" s="107"/>
      <c r="K108" s="107"/>
      <c r="L108" s="108"/>
      <c r="M108" s="258"/>
      <c r="N108" s="259"/>
      <c r="O108" s="138"/>
      <c r="P108" s="138"/>
      <c r="Q108" s="138"/>
      <c r="R108" s="138"/>
      <c r="S108" s="138"/>
      <c r="T108" s="139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T108" s="89" t="s">
        <v>124</v>
      </c>
      <c r="AU108" s="89" t="s">
        <v>18</v>
      </c>
    </row>
    <row r="109" spans="1:65" s="260" customFormat="1" x14ac:dyDescent="0.2">
      <c r="B109" s="261"/>
      <c r="D109" s="262" t="s">
        <v>125</v>
      </c>
      <c r="E109" s="263" t="s">
        <v>1</v>
      </c>
      <c r="F109" s="264" t="s">
        <v>1254</v>
      </c>
      <c r="H109" s="265">
        <v>2.653</v>
      </c>
      <c r="I109" s="179"/>
      <c r="L109" s="261"/>
      <c r="M109" s="266"/>
      <c r="N109" s="267"/>
      <c r="O109" s="267"/>
      <c r="P109" s="267"/>
      <c r="Q109" s="267"/>
      <c r="R109" s="267"/>
      <c r="S109" s="267"/>
      <c r="T109" s="268"/>
      <c r="AT109" s="263" t="s">
        <v>125</v>
      </c>
      <c r="AU109" s="263" t="s">
        <v>18</v>
      </c>
      <c r="AV109" s="260" t="s">
        <v>18</v>
      </c>
      <c r="AW109" s="260" t="s">
        <v>35</v>
      </c>
      <c r="AX109" s="260" t="s">
        <v>85</v>
      </c>
      <c r="AY109" s="263" t="s">
        <v>118</v>
      </c>
    </row>
    <row r="110" spans="1:65" s="112" customFormat="1" ht="24.2" customHeight="1" x14ac:dyDescent="0.2">
      <c r="A110" s="107"/>
      <c r="B110" s="108"/>
      <c r="C110" s="244" t="s">
        <v>135</v>
      </c>
      <c r="D110" s="244" t="s">
        <v>120</v>
      </c>
      <c r="E110" s="245" t="s">
        <v>617</v>
      </c>
      <c r="F110" s="246" t="s">
        <v>1255</v>
      </c>
      <c r="G110" s="247" t="s">
        <v>129</v>
      </c>
      <c r="H110" s="248">
        <v>1.327</v>
      </c>
      <c r="I110" s="85"/>
      <c r="J110" s="249">
        <f>ROUND(I110*H110,2)</f>
        <v>0</v>
      </c>
      <c r="K110" s="246" t="s">
        <v>122</v>
      </c>
      <c r="L110" s="108"/>
      <c r="M110" s="250" t="s">
        <v>1</v>
      </c>
      <c r="N110" s="251" t="s">
        <v>45</v>
      </c>
      <c r="O110" s="252">
        <v>1.583</v>
      </c>
      <c r="P110" s="252">
        <f>O110*H110</f>
        <v>2.100641</v>
      </c>
      <c r="Q110" s="252">
        <v>0</v>
      </c>
      <c r="R110" s="252">
        <f>Q110*H110</f>
        <v>0</v>
      </c>
      <c r="S110" s="252">
        <v>0</v>
      </c>
      <c r="T110" s="253">
        <f>S110*H110</f>
        <v>0</v>
      </c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R110" s="254" t="s">
        <v>123</v>
      </c>
      <c r="AT110" s="254" t="s">
        <v>120</v>
      </c>
      <c r="AU110" s="254" t="s">
        <v>18</v>
      </c>
      <c r="AY110" s="89" t="s">
        <v>118</v>
      </c>
      <c r="BE110" s="255">
        <f>IF(N110="základní",J110,0)</f>
        <v>0</v>
      </c>
      <c r="BF110" s="255">
        <f>IF(N110="snížená",J110,0)</f>
        <v>0</v>
      </c>
      <c r="BG110" s="255">
        <f>IF(N110="zákl. přenesená",J110,0)</f>
        <v>0</v>
      </c>
      <c r="BH110" s="255">
        <f>IF(N110="sníž. přenesená",J110,0)</f>
        <v>0</v>
      </c>
      <c r="BI110" s="255">
        <f>IF(N110="nulová",J110,0)</f>
        <v>0</v>
      </c>
      <c r="BJ110" s="89" t="s">
        <v>85</v>
      </c>
      <c r="BK110" s="255">
        <f>ROUND(I110*H110,2)</f>
        <v>0</v>
      </c>
      <c r="BL110" s="89" t="s">
        <v>123</v>
      </c>
      <c r="BM110" s="254" t="s">
        <v>1256</v>
      </c>
    </row>
    <row r="111" spans="1:65" s="112" customFormat="1" x14ac:dyDescent="0.2">
      <c r="A111" s="107"/>
      <c r="B111" s="108"/>
      <c r="C111" s="107"/>
      <c r="D111" s="256" t="s">
        <v>124</v>
      </c>
      <c r="E111" s="107"/>
      <c r="F111" s="257" t="s">
        <v>620</v>
      </c>
      <c r="G111" s="107"/>
      <c r="H111" s="107"/>
      <c r="I111" s="176"/>
      <c r="J111" s="107"/>
      <c r="K111" s="107"/>
      <c r="L111" s="108"/>
      <c r="M111" s="258"/>
      <c r="N111" s="259"/>
      <c r="O111" s="138"/>
      <c r="P111" s="138"/>
      <c r="Q111" s="138"/>
      <c r="R111" s="138"/>
      <c r="S111" s="138"/>
      <c r="T111" s="139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T111" s="89" t="s">
        <v>124</v>
      </c>
      <c r="AU111" s="89" t="s">
        <v>18</v>
      </c>
    </row>
    <row r="112" spans="1:65" s="260" customFormat="1" x14ac:dyDescent="0.2">
      <c r="B112" s="261"/>
      <c r="D112" s="262" t="s">
        <v>125</v>
      </c>
      <c r="E112" s="263" t="s">
        <v>1</v>
      </c>
      <c r="F112" s="264" t="s">
        <v>1257</v>
      </c>
      <c r="H112" s="265">
        <v>1.327</v>
      </c>
      <c r="I112" s="179"/>
      <c r="L112" s="261"/>
      <c r="M112" s="266"/>
      <c r="N112" s="267"/>
      <c r="O112" s="267"/>
      <c r="P112" s="267"/>
      <c r="Q112" s="267"/>
      <c r="R112" s="267"/>
      <c r="S112" s="267"/>
      <c r="T112" s="268"/>
      <c r="AT112" s="263" t="s">
        <v>125</v>
      </c>
      <c r="AU112" s="263" t="s">
        <v>18</v>
      </c>
      <c r="AV112" s="260" t="s">
        <v>18</v>
      </c>
      <c r="AW112" s="260" t="s">
        <v>35</v>
      </c>
      <c r="AX112" s="260" t="s">
        <v>85</v>
      </c>
      <c r="AY112" s="263" t="s">
        <v>118</v>
      </c>
    </row>
    <row r="113" spans="1:65" s="112" customFormat="1" ht="33" customHeight="1" x14ac:dyDescent="0.2">
      <c r="A113" s="107"/>
      <c r="B113" s="108"/>
      <c r="C113" s="244" t="s">
        <v>141</v>
      </c>
      <c r="D113" s="244" t="s">
        <v>120</v>
      </c>
      <c r="E113" s="245" t="s">
        <v>1258</v>
      </c>
      <c r="F113" s="246" t="s">
        <v>1259</v>
      </c>
      <c r="G113" s="247" t="s">
        <v>129</v>
      </c>
      <c r="H113" s="248">
        <v>681.702</v>
      </c>
      <c r="I113" s="85"/>
      <c r="J113" s="249">
        <f>ROUND(I113*H113,2)</f>
        <v>0</v>
      </c>
      <c r="K113" s="246" t="s">
        <v>122</v>
      </c>
      <c r="L113" s="108"/>
      <c r="M113" s="250" t="s">
        <v>1</v>
      </c>
      <c r="N113" s="251" t="s">
        <v>45</v>
      </c>
      <c r="O113" s="252">
        <v>0.24099999999999999</v>
      </c>
      <c r="P113" s="252">
        <f>O113*H113</f>
        <v>164.29018199999999</v>
      </c>
      <c r="Q113" s="252">
        <v>0</v>
      </c>
      <c r="R113" s="252">
        <f>Q113*H113</f>
        <v>0</v>
      </c>
      <c r="S113" s="252">
        <v>0</v>
      </c>
      <c r="T113" s="253">
        <f>S113*H113</f>
        <v>0</v>
      </c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R113" s="254" t="s">
        <v>123</v>
      </c>
      <c r="AT113" s="254" t="s">
        <v>120</v>
      </c>
      <c r="AU113" s="254" t="s">
        <v>18</v>
      </c>
      <c r="AY113" s="89" t="s">
        <v>118</v>
      </c>
      <c r="BE113" s="255">
        <f>IF(N113="základní",J113,0)</f>
        <v>0</v>
      </c>
      <c r="BF113" s="255">
        <f>IF(N113="snížená",J113,0)</f>
        <v>0</v>
      </c>
      <c r="BG113" s="255">
        <f>IF(N113="zákl. přenesená",J113,0)</f>
        <v>0</v>
      </c>
      <c r="BH113" s="255">
        <f>IF(N113="sníž. přenesená",J113,0)</f>
        <v>0</v>
      </c>
      <c r="BI113" s="255">
        <f>IF(N113="nulová",J113,0)</f>
        <v>0</v>
      </c>
      <c r="BJ113" s="89" t="s">
        <v>85</v>
      </c>
      <c r="BK113" s="255">
        <f>ROUND(I113*H113,2)</f>
        <v>0</v>
      </c>
      <c r="BL113" s="89" t="s">
        <v>123</v>
      </c>
      <c r="BM113" s="254" t="s">
        <v>1260</v>
      </c>
    </row>
    <row r="114" spans="1:65" s="112" customFormat="1" x14ac:dyDescent="0.2">
      <c r="A114" s="107"/>
      <c r="B114" s="108"/>
      <c r="C114" s="107"/>
      <c r="D114" s="256" t="s">
        <v>124</v>
      </c>
      <c r="E114" s="107"/>
      <c r="F114" s="257" t="s">
        <v>1261</v>
      </c>
      <c r="G114" s="107"/>
      <c r="H114" s="107"/>
      <c r="I114" s="176"/>
      <c r="J114" s="107"/>
      <c r="K114" s="107"/>
      <c r="L114" s="108"/>
      <c r="M114" s="258"/>
      <c r="N114" s="259"/>
      <c r="O114" s="138"/>
      <c r="P114" s="138"/>
      <c r="Q114" s="138"/>
      <c r="R114" s="138"/>
      <c r="S114" s="138"/>
      <c r="T114" s="139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T114" s="89" t="s">
        <v>124</v>
      </c>
      <c r="AU114" s="89" t="s">
        <v>18</v>
      </c>
    </row>
    <row r="115" spans="1:65" s="260" customFormat="1" x14ac:dyDescent="0.2">
      <c r="B115" s="261"/>
      <c r="D115" s="262" t="s">
        <v>125</v>
      </c>
      <c r="E115" s="263" t="s">
        <v>1</v>
      </c>
      <c r="F115" s="264" t="s">
        <v>1262</v>
      </c>
      <c r="H115" s="265">
        <v>221.37200000000001</v>
      </c>
      <c r="I115" s="179"/>
      <c r="L115" s="261"/>
      <c r="M115" s="266"/>
      <c r="N115" s="267"/>
      <c r="O115" s="267"/>
      <c r="P115" s="267"/>
      <c r="Q115" s="267"/>
      <c r="R115" s="267"/>
      <c r="S115" s="267"/>
      <c r="T115" s="268"/>
      <c r="AT115" s="263" t="s">
        <v>125</v>
      </c>
      <c r="AU115" s="263" t="s">
        <v>18</v>
      </c>
      <c r="AV115" s="260" t="s">
        <v>18</v>
      </c>
      <c r="AW115" s="260" t="s">
        <v>35</v>
      </c>
      <c r="AX115" s="260" t="s">
        <v>80</v>
      </c>
      <c r="AY115" s="263" t="s">
        <v>118</v>
      </c>
    </row>
    <row r="116" spans="1:65" s="260" customFormat="1" x14ac:dyDescent="0.2">
      <c r="B116" s="261"/>
      <c r="D116" s="262" t="s">
        <v>125</v>
      </c>
      <c r="E116" s="263" t="s">
        <v>1</v>
      </c>
      <c r="F116" s="264" t="s">
        <v>1263</v>
      </c>
      <c r="H116" s="265">
        <v>460.33</v>
      </c>
      <c r="I116" s="179"/>
      <c r="L116" s="261"/>
      <c r="M116" s="266"/>
      <c r="N116" s="267"/>
      <c r="O116" s="267"/>
      <c r="P116" s="267"/>
      <c r="Q116" s="267"/>
      <c r="R116" s="267"/>
      <c r="S116" s="267"/>
      <c r="T116" s="268"/>
      <c r="AT116" s="263" t="s">
        <v>125</v>
      </c>
      <c r="AU116" s="263" t="s">
        <v>18</v>
      </c>
      <c r="AV116" s="260" t="s">
        <v>18</v>
      </c>
      <c r="AW116" s="260" t="s">
        <v>35</v>
      </c>
      <c r="AX116" s="260" t="s">
        <v>80</v>
      </c>
      <c r="AY116" s="263" t="s">
        <v>118</v>
      </c>
    </row>
    <row r="117" spans="1:65" s="270" customFormat="1" x14ac:dyDescent="0.2">
      <c r="B117" s="271"/>
      <c r="D117" s="262" t="s">
        <v>125</v>
      </c>
      <c r="E117" s="272" t="s">
        <v>1</v>
      </c>
      <c r="F117" s="273" t="s">
        <v>134</v>
      </c>
      <c r="H117" s="274">
        <v>681.702</v>
      </c>
      <c r="I117" s="180"/>
      <c r="L117" s="271"/>
      <c r="M117" s="275"/>
      <c r="N117" s="276"/>
      <c r="O117" s="276"/>
      <c r="P117" s="276"/>
      <c r="Q117" s="276"/>
      <c r="R117" s="276"/>
      <c r="S117" s="276"/>
      <c r="T117" s="277"/>
      <c r="AT117" s="272" t="s">
        <v>125</v>
      </c>
      <c r="AU117" s="272" t="s">
        <v>18</v>
      </c>
      <c r="AV117" s="270" t="s">
        <v>123</v>
      </c>
      <c r="AW117" s="270" t="s">
        <v>35</v>
      </c>
      <c r="AX117" s="270" t="s">
        <v>85</v>
      </c>
      <c r="AY117" s="272" t="s">
        <v>118</v>
      </c>
    </row>
    <row r="118" spans="1:65" s="112" customFormat="1" ht="24.2" customHeight="1" x14ac:dyDescent="0.2">
      <c r="A118" s="107"/>
      <c r="B118" s="108"/>
      <c r="C118" s="244" t="s">
        <v>145</v>
      </c>
      <c r="D118" s="244" t="s">
        <v>120</v>
      </c>
      <c r="E118" s="245" t="s">
        <v>1264</v>
      </c>
      <c r="F118" s="246" t="s">
        <v>1265</v>
      </c>
      <c r="G118" s="247" t="s">
        <v>129</v>
      </c>
      <c r="H118" s="248">
        <v>464.75</v>
      </c>
      <c r="I118" s="85"/>
      <c r="J118" s="249">
        <f>ROUND(I118*H118,2)</f>
        <v>0</v>
      </c>
      <c r="K118" s="246" t="s">
        <v>122</v>
      </c>
      <c r="L118" s="108"/>
      <c r="M118" s="250" t="s">
        <v>1</v>
      </c>
      <c r="N118" s="251" t="s">
        <v>45</v>
      </c>
      <c r="O118" s="252">
        <v>0.496</v>
      </c>
      <c r="P118" s="252">
        <f>O118*H118</f>
        <v>230.51599999999999</v>
      </c>
      <c r="Q118" s="252">
        <v>0</v>
      </c>
      <c r="R118" s="252">
        <f>Q118*H118</f>
        <v>0</v>
      </c>
      <c r="S118" s="252">
        <v>0</v>
      </c>
      <c r="T118" s="253">
        <f>S118*H118</f>
        <v>0</v>
      </c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R118" s="254" t="s">
        <v>123</v>
      </c>
      <c r="AT118" s="254" t="s">
        <v>120</v>
      </c>
      <c r="AU118" s="254" t="s">
        <v>18</v>
      </c>
      <c r="AY118" s="89" t="s">
        <v>118</v>
      </c>
      <c r="BE118" s="255">
        <f>IF(N118="základní",J118,0)</f>
        <v>0</v>
      </c>
      <c r="BF118" s="255">
        <f>IF(N118="snížená",J118,0)</f>
        <v>0</v>
      </c>
      <c r="BG118" s="255">
        <f>IF(N118="zákl. přenesená",J118,0)</f>
        <v>0</v>
      </c>
      <c r="BH118" s="255">
        <f>IF(N118="sníž. přenesená",J118,0)</f>
        <v>0</v>
      </c>
      <c r="BI118" s="255">
        <f>IF(N118="nulová",J118,0)</f>
        <v>0</v>
      </c>
      <c r="BJ118" s="89" t="s">
        <v>85</v>
      </c>
      <c r="BK118" s="255">
        <f>ROUND(I118*H118,2)</f>
        <v>0</v>
      </c>
      <c r="BL118" s="89" t="s">
        <v>123</v>
      </c>
      <c r="BM118" s="254" t="s">
        <v>1266</v>
      </c>
    </row>
    <row r="119" spans="1:65" s="112" customFormat="1" x14ac:dyDescent="0.2">
      <c r="A119" s="107"/>
      <c r="B119" s="108"/>
      <c r="C119" s="107"/>
      <c r="D119" s="256" t="s">
        <v>124</v>
      </c>
      <c r="E119" s="107"/>
      <c r="F119" s="257" t="s">
        <v>1267</v>
      </c>
      <c r="G119" s="107"/>
      <c r="H119" s="107"/>
      <c r="I119" s="176"/>
      <c r="J119" s="107"/>
      <c r="K119" s="107"/>
      <c r="L119" s="108"/>
      <c r="M119" s="258"/>
      <c r="N119" s="259"/>
      <c r="O119" s="138"/>
      <c r="P119" s="138"/>
      <c r="Q119" s="138"/>
      <c r="R119" s="138"/>
      <c r="S119" s="138"/>
      <c r="T119" s="139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T119" s="89" t="s">
        <v>124</v>
      </c>
      <c r="AU119" s="89" t="s">
        <v>18</v>
      </c>
    </row>
    <row r="120" spans="1:65" s="260" customFormat="1" x14ac:dyDescent="0.2">
      <c r="B120" s="261"/>
      <c r="D120" s="262" t="s">
        <v>125</v>
      </c>
      <c r="E120" s="263" t="s">
        <v>1</v>
      </c>
      <c r="F120" s="264" t="s">
        <v>1268</v>
      </c>
      <c r="H120" s="265">
        <v>379.6</v>
      </c>
      <c r="I120" s="179"/>
      <c r="L120" s="261"/>
      <c r="M120" s="266"/>
      <c r="N120" s="267"/>
      <c r="O120" s="267"/>
      <c r="P120" s="267"/>
      <c r="Q120" s="267"/>
      <c r="R120" s="267"/>
      <c r="S120" s="267"/>
      <c r="T120" s="268"/>
      <c r="AT120" s="263" t="s">
        <v>125</v>
      </c>
      <c r="AU120" s="263" t="s">
        <v>18</v>
      </c>
      <c r="AV120" s="260" t="s">
        <v>18</v>
      </c>
      <c r="AW120" s="260" t="s">
        <v>35</v>
      </c>
      <c r="AX120" s="260" t="s">
        <v>80</v>
      </c>
      <c r="AY120" s="263" t="s">
        <v>118</v>
      </c>
    </row>
    <row r="121" spans="1:65" s="260" customFormat="1" x14ac:dyDescent="0.2">
      <c r="B121" s="261"/>
      <c r="D121" s="262" t="s">
        <v>125</v>
      </c>
      <c r="E121" s="263" t="s">
        <v>1</v>
      </c>
      <c r="F121" s="264" t="s">
        <v>1269</v>
      </c>
      <c r="H121" s="265">
        <v>85.15</v>
      </c>
      <c r="I121" s="179"/>
      <c r="L121" s="261"/>
      <c r="M121" s="266"/>
      <c r="N121" s="267"/>
      <c r="O121" s="267"/>
      <c r="P121" s="267"/>
      <c r="Q121" s="267"/>
      <c r="R121" s="267"/>
      <c r="S121" s="267"/>
      <c r="T121" s="268"/>
      <c r="AT121" s="263" t="s">
        <v>125</v>
      </c>
      <c r="AU121" s="263" t="s">
        <v>18</v>
      </c>
      <c r="AV121" s="260" t="s">
        <v>18</v>
      </c>
      <c r="AW121" s="260" t="s">
        <v>35</v>
      </c>
      <c r="AX121" s="260" t="s">
        <v>80</v>
      </c>
      <c r="AY121" s="263" t="s">
        <v>118</v>
      </c>
    </row>
    <row r="122" spans="1:65" s="270" customFormat="1" x14ac:dyDescent="0.2">
      <c r="B122" s="271"/>
      <c r="D122" s="262" t="s">
        <v>125</v>
      </c>
      <c r="E122" s="272" t="s">
        <v>1</v>
      </c>
      <c r="F122" s="273" t="s">
        <v>134</v>
      </c>
      <c r="H122" s="274">
        <v>464.75</v>
      </c>
      <c r="I122" s="180"/>
      <c r="L122" s="271"/>
      <c r="M122" s="275"/>
      <c r="N122" s="276"/>
      <c r="O122" s="276"/>
      <c r="P122" s="276"/>
      <c r="Q122" s="276"/>
      <c r="R122" s="276"/>
      <c r="S122" s="276"/>
      <c r="T122" s="277"/>
      <c r="AT122" s="272" t="s">
        <v>125</v>
      </c>
      <c r="AU122" s="272" t="s">
        <v>18</v>
      </c>
      <c r="AV122" s="270" t="s">
        <v>123</v>
      </c>
      <c r="AW122" s="270" t="s">
        <v>35</v>
      </c>
      <c r="AX122" s="270" t="s">
        <v>85</v>
      </c>
      <c r="AY122" s="272" t="s">
        <v>118</v>
      </c>
    </row>
    <row r="123" spans="1:65" s="112" customFormat="1" ht="24.2" customHeight="1" x14ac:dyDescent="0.2">
      <c r="A123" s="107"/>
      <c r="B123" s="108"/>
      <c r="C123" s="244" t="s">
        <v>150</v>
      </c>
      <c r="D123" s="244" t="s">
        <v>120</v>
      </c>
      <c r="E123" s="245" t="s">
        <v>244</v>
      </c>
      <c r="F123" s="246" t="s">
        <v>1044</v>
      </c>
      <c r="G123" s="247" t="s">
        <v>121</v>
      </c>
      <c r="H123" s="248">
        <v>1676.316</v>
      </c>
      <c r="I123" s="85"/>
      <c r="J123" s="249">
        <f>ROUND(I123*H123,2)</f>
        <v>0</v>
      </c>
      <c r="K123" s="246" t="s">
        <v>122</v>
      </c>
      <c r="L123" s="108"/>
      <c r="M123" s="250" t="s">
        <v>1</v>
      </c>
      <c r="N123" s="251" t="s">
        <v>45</v>
      </c>
      <c r="O123" s="252">
        <v>8.7999999999999995E-2</v>
      </c>
      <c r="P123" s="252">
        <f>O123*H123</f>
        <v>147.51580799999999</v>
      </c>
      <c r="Q123" s="252">
        <v>5.8E-4</v>
      </c>
      <c r="R123" s="252">
        <f>Q123*H123</f>
        <v>0.97226328000000006</v>
      </c>
      <c r="S123" s="252">
        <v>0</v>
      </c>
      <c r="T123" s="253">
        <f>S123*H123</f>
        <v>0</v>
      </c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R123" s="254" t="s">
        <v>123</v>
      </c>
      <c r="AT123" s="254" t="s">
        <v>120</v>
      </c>
      <c r="AU123" s="254" t="s">
        <v>18</v>
      </c>
      <c r="AY123" s="89" t="s">
        <v>118</v>
      </c>
      <c r="BE123" s="255">
        <f>IF(N123="základní",J123,0)</f>
        <v>0</v>
      </c>
      <c r="BF123" s="255">
        <f>IF(N123="snížená",J123,0)</f>
        <v>0</v>
      </c>
      <c r="BG123" s="255">
        <f>IF(N123="zákl. přenesená",J123,0)</f>
        <v>0</v>
      </c>
      <c r="BH123" s="255">
        <f>IF(N123="sníž. přenesená",J123,0)</f>
        <v>0</v>
      </c>
      <c r="BI123" s="255">
        <f>IF(N123="nulová",J123,0)</f>
        <v>0</v>
      </c>
      <c r="BJ123" s="89" t="s">
        <v>85</v>
      </c>
      <c r="BK123" s="255">
        <f>ROUND(I123*H123,2)</f>
        <v>0</v>
      </c>
      <c r="BL123" s="89" t="s">
        <v>123</v>
      </c>
      <c r="BM123" s="254" t="s">
        <v>1270</v>
      </c>
    </row>
    <row r="124" spans="1:65" s="112" customFormat="1" x14ac:dyDescent="0.2">
      <c r="A124" s="107"/>
      <c r="B124" s="108"/>
      <c r="C124" s="107"/>
      <c r="D124" s="256" t="s">
        <v>124</v>
      </c>
      <c r="E124" s="107"/>
      <c r="F124" s="257" t="s">
        <v>247</v>
      </c>
      <c r="G124" s="107"/>
      <c r="H124" s="107"/>
      <c r="I124" s="176"/>
      <c r="J124" s="107"/>
      <c r="K124" s="107"/>
      <c r="L124" s="108"/>
      <c r="M124" s="258"/>
      <c r="N124" s="259"/>
      <c r="O124" s="138"/>
      <c r="P124" s="138"/>
      <c r="Q124" s="138"/>
      <c r="R124" s="138"/>
      <c r="S124" s="138"/>
      <c r="T124" s="139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T124" s="89" t="s">
        <v>124</v>
      </c>
      <c r="AU124" s="89" t="s">
        <v>18</v>
      </c>
    </row>
    <row r="125" spans="1:65" s="260" customFormat="1" x14ac:dyDescent="0.2">
      <c r="B125" s="261"/>
      <c r="D125" s="262" t="s">
        <v>125</v>
      </c>
      <c r="E125" s="263" t="s">
        <v>1</v>
      </c>
      <c r="F125" s="264" t="s">
        <v>1271</v>
      </c>
      <c r="H125" s="265">
        <v>1676.316</v>
      </c>
      <c r="I125" s="179"/>
      <c r="L125" s="261"/>
      <c r="M125" s="266"/>
      <c r="N125" s="267"/>
      <c r="O125" s="267"/>
      <c r="P125" s="267"/>
      <c r="Q125" s="267"/>
      <c r="R125" s="267"/>
      <c r="S125" s="267"/>
      <c r="T125" s="268"/>
      <c r="AT125" s="263" t="s">
        <v>125</v>
      </c>
      <c r="AU125" s="263" t="s">
        <v>18</v>
      </c>
      <c r="AV125" s="260" t="s">
        <v>18</v>
      </c>
      <c r="AW125" s="260" t="s">
        <v>35</v>
      </c>
      <c r="AX125" s="260" t="s">
        <v>85</v>
      </c>
      <c r="AY125" s="263" t="s">
        <v>118</v>
      </c>
    </row>
    <row r="126" spans="1:65" s="112" customFormat="1" ht="24.2" customHeight="1" x14ac:dyDescent="0.2">
      <c r="A126" s="107"/>
      <c r="B126" s="108"/>
      <c r="C126" s="244" t="s">
        <v>154</v>
      </c>
      <c r="D126" s="244" t="s">
        <v>120</v>
      </c>
      <c r="E126" s="245" t="s">
        <v>1047</v>
      </c>
      <c r="F126" s="246" t="s">
        <v>1048</v>
      </c>
      <c r="G126" s="247" t="s">
        <v>121</v>
      </c>
      <c r="H126" s="248">
        <v>1676.316</v>
      </c>
      <c r="I126" s="85"/>
      <c r="J126" s="249">
        <f>ROUND(I126*H126,2)</f>
        <v>0</v>
      </c>
      <c r="K126" s="246" t="s">
        <v>122</v>
      </c>
      <c r="L126" s="108"/>
      <c r="M126" s="250" t="s">
        <v>1</v>
      </c>
      <c r="N126" s="251" t="s">
        <v>45</v>
      </c>
      <c r="O126" s="252">
        <v>0.10299999999999999</v>
      </c>
      <c r="P126" s="252">
        <f>O126*H126</f>
        <v>172.66054800000001</v>
      </c>
      <c r="Q126" s="252">
        <v>6.2E-4</v>
      </c>
      <c r="R126" s="252">
        <f>Q126*H126</f>
        <v>1.0393159199999999</v>
      </c>
      <c r="S126" s="252">
        <v>0</v>
      </c>
      <c r="T126" s="253">
        <f>S126*H126</f>
        <v>0</v>
      </c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R126" s="254" t="s">
        <v>123</v>
      </c>
      <c r="AT126" s="254" t="s">
        <v>120</v>
      </c>
      <c r="AU126" s="254" t="s">
        <v>18</v>
      </c>
      <c r="AY126" s="89" t="s">
        <v>118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89" t="s">
        <v>85</v>
      </c>
      <c r="BK126" s="255">
        <f>ROUND(I126*H126,2)</f>
        <v>0</v>
      </c>
      <c r="BL126" s="89" t="s">
        <v>123</v>
      </c>
      <c r="BM126" s="254" t="s">
        <v>1272</v>
      </c>
    </row>
    <row r="127" spans="1:65" s="112" customFormat="1" x14ac:dyDescent="0.2">
      <c r="A127" s="107"/>
      <c r="B127" s="108"/>
      <c r="C127" s="107"/>
      <c r="D127" s="256" t="s">
        <v>124</v>
      </c>
      <c r="E127" s="107"/>
      <c r="F127" s="257" t="s">
        <v>1050</v>
      </c>
      <c r="G127" s="107"/>
      <c r="H127" s="107"/>
      <c r="I127" s="176"/>
      <c r="J127" s="107"/>
      <c r="K127" s="107"/>
      <c r="L127" s="108"/>
      <c r="M127" s="258"/>
      <c r="N127" s="259"/>
      <c r="O127" s="138"/>
      <c r="P127" s="138"/>
      <c r="Q127" s="138"/>
      <c r="R127" s="138"/>
      <c r="S127" s="138"/>
      <c r="T127" s="139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T127" s="89" t="s">
        <v>124</v>
      </c>
      <c r="AU127" s="89" t="s">
        <v>18</v>
      </c>
    </row>
    <row r="128" spans="1:65" s="112" customFormat="1" ht="37.9" customHeight="1" x14ac:dyDescent="0.2">
      <c r="A128" s="107"/>
      <c r="B128" s="108"/>
      <c r="C128" s="244" t="s">
        <v>155</v>
      </c>
      <c r="D128" s="244" t="s">
        <v>120</v>
      </c>
      <c r="E128" s="245" t="s">
        <v>136</v>
      </c>
      <c r="F128" s="246" t="s">
        <v>1051</v>
      </c>
      <c r="G128" s="247" t="s">
        <v>129</v>
      </c>
      <c r="H128" s="248">
        <v>1150.432</v>
      </c>
      <c r="I128" s="85"/>
      <c r="J128" s="249">
        <f>ROUND(I128*H128,2)</f>
        <v>0</v>
      </c>
      <c r="K128" s="246" t="s">
        <v>122</v>
      </c>
      <c r="L128" s="108"/>
      <c r="M128" s="250" t="s">
        <v>1</v>
      </c>
      <c r="N128" s="251" t="s">
        <v>45</v>
      </c>
      <c r="O128" s="252">
        <v>8.6999999999999994E-2</v>
      </c>
      <c r="P128" s="252">
        <f>O128*H128</f>
        <v>100.08758399999999</v>
      </c>
      <c r="Q128" s="252">
        <v>0</v>
      </c>
      <c r="R128" s="252">
        <f>Q128*H128</f>
        <v>0</v>
      </c>
      <c r="S128" s="252">
        <v>0</v>
      </c>
      <c r="T128" s="253">
        <f>S128*H128</f>
        <v>0</v>
      </c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R128" s="254" t="s">
        <v>123</v>
      </c>
      <c r="AT128" s="254" t="s">
        <v>120</v>
      </c>
      <c r="AU128" s="254" t="s">
        <v>18</v>
      </c>
      <c r="AY128" s="89" t="s">
        <v>118</v>
      </c>
      <c r="BE128" s="255">
        <f>IF(N128="základní",J128,0)</f>
        <v>0</v>
      </c>
      <c r="BF128" s="255">
        <f>IF(N128="snížená",J128,0)</f>
        <v>0</v>
      </c>
      <c r="BG128" s="255">
        <f>IF(N128="zákl. přenesená",J128,0)</f>
        <v>0</v>
      </c>
      <c r="BH128" s="255">
        <f>IF(N128="sníž. přenesená",J128,0)</f>
        <v>0</v>
      </c>
      <c r="BI128" s="255">
        <f>IF(N128="nulová",J128,0)</f>
        <v>0</v>
      </c>
      <c r="BJ128" s="89" t="s">
        <v>85</v>
      </c>
      <c r="BK128" s="255">
        <f>ROUND(I128*H128,2)</f>
        <v>0</v>
      </c>
      <c r="BL128" s="89" t="s">
        <v>123</v>
      </c>
      <c r="BM128" s="254" t="s">
        <v>1273</v>
      </c>
    </row>
    <row r="129" spans="1:65" s="112" customFormat="1" x14ac:dyDescent="0.2">
      <c r="A129" s="107"/>
      <c r="B129" s="108"/>
      <c r="C129" s="107"/>
      <c r="D129" s="256" t="s">
        <v>124</v>
      </c>
      <c r="E129" s="107"/>
      <c r="F129" s="257" t="s">
        <v>138</v>
      </c>
      <c r="G129" s="107"/>
      <c r="H129" s="107"/>
      <c r="I129" s="176"/>
      <c r="J129" s="107"/>
      <c r="K129" s="107"/>
      <c r="L129" s="108"/>
      <c r="M129" s="258"/>
      <c r="N129" s="259"/>
      <c r="O129" s="138"/>
      <c r="P129" s="138"/>
      <c r="Q129" s="138"/>
      <c r="R129" s="138"/>
      <c r="S129" s="138"/>
      <c r="T129" s="139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T129" s="89" t="s">
        <v>124</v>
      </c>
      <c r="AU129" s="89" t="s">
        <v>18</v>
      </c>
    </row>
    <row r="130" spans="1:65" s="260" customFormat="1" x14ac:dyDescent="0.2">
      <c r="B130" s="261"/>
      <c r="D130" s="262" t="s">
        <v>125</v>
      </c>
      <c r="E130" s="263" t="s">
        <v>1</v>
      </c>
      <c r="F130" s="264" t="s">
        <v>1274</v>
      </c>
      <c r="H130" s="265">
        <v>1150.432</v>
      </c>
      <c r="I130" s="179"/>
      <c r="L130" s="261"/>
      <c r="M130" s="266"/>
      <c r="N130" s="267"/>
      <c r="O130" s="267"/>
      <c r="P130" s="267"/>
      <c r="Q130" s="267"/>
      <c r="R130" s="267"/>
      <c r="S130" s="267"/>
      <c r="T130" s="268"/>
      <c r="AT130" s="263" t="s">
        <v>125</v>
      </c>
      <c r="AU130" s="263" t="s">
        <v>18</v>
      </c>
      <c r="AV130" s="260" t="s">
        <v>18</v>
      </c>
      <c r="AW130" s="260" t="s">
        <v>35</v>
      </c>
      <c r="AX130" s="260" t="s">
        <v>85</v>
      </c>
      <c r="AY130" s="263" t="s">
        <v>118</v>
      </c>
    </row>
    <row r="131" spans="1:65" s="112" customFormat="1" ht="37.9" customHeight="1" x14ac:dyDescent="0.2">
      <c r="A131" s="107"/>
      <c r="B131" s="108"/>
      <c r="C131" s="244" t="s">
        <v>156</v>
      </c>
      <c r="D131" s="244" t="s">
        <v>120</v>
      </c>
      <c r="E131" s="245" t="s">
        <v>142</v>
      </c>
      <c r="F131" s="246" t="s">
        <v>1054</v>
      </c>
      <c r="G131" s="247" t="s">
        <v>129</v>
      </c>
      <c r="H131" s="248">
        <v>4601.7280000000001</v>
      </c>
      <c r="I131" s="85"/>
      <c r="J131" s="249">
        <f>ROUND(I131*H131,2)</f>
        <v>0</v>
      </c>
      <c r="K131" s="246" t="s">
        <v>122</v>
      </c>
      <c r="L131" s="108"/>
      <c r="M131" s="250" t="s">
        <v>1</v>
      </c>
      <c r="N131" s="251" t="s">
        <v>45</v>
      </c>
      <c r="O131" s="252">
        <v>5.0000000000000001E-3</v>
      </c>
      <c r="P131" s="252">
        <f>O131*H131</f>
        <v>23.00864</v>
      </c>
      <c r="Q131" s="252">
        <v>0</v>
      </c>
      <c r="R131" s="252">
        <f>Q131*H131</f>
        <v>0</v>
      </c>
      <c r="S131" s="252">
        <v>0</v>
      </c>
      <c r="T131" s="253">
        <f>S131*H131</f>
        <v>0</v>
      </c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R131" s="254" t="s">
        <v>123</v>
      </c>
      <c r="AT131" s="254" t="s">
        <v>120</v>
      </c>
      <c r="AU131" s="254" t="s">
        <v>18</v>
      </c>
      <c r="AY131" s="89" t="s">
        <v>118</v>
      </c>
      <c r="BE131" s="255">
        <f>IF(N131="základní",J131,0)</f>
        <v>0</v>
      </c>
      <c r="BF131" s="255">
        <f>IF(N131="snížená",J131,0)</f>
        <v>0</v>
      </c>
      <c r="BG131" s="255">
        <f>IF(N131="zákl. přenesená",J131,0)</f>
        <v>0</v>
      </c>
      <c r="BH131" s="255">
        <f>IF(N131="sníž. přenesená",J131,0)</f>
        <v>0</v>
      </c>
      <c r="BI131" s="255">
        <f>IF(N131="nulová",J131,0)</f>
        <v>0</v>
      </c>
      <c r="BJ131" s="89" t="s">
        <v>85</v>
      </c>
      <c r="BK131" s="255">
        <f>ROUND(I131*H131,2)</f>
        <v>0</v>
      </c>
      <c r="BL131" s="89" t="s">
        <v>123</v>
      </c>
      <c r="BM131" s="254" t="s">
        <v>1275</v>
      </c>
    </row>
    <row r="132" spans="1:65" s="112" customFormat="1" x14ac:dyDescent="0.2">
      <c r="A132" s="107"/>
      <c r="B132" s="108"/>
      <c r="C132" s="107"/>
      <c r="D132" s="256" t="s">
        <v>124</v>
      </c>
      <c r="E132" s="107"/>
      <c r="F132" s="257" t="s">
        <v>144</v>
      </c>
      <c r="G132" s="107"/>
      <c r="H132" s="107"/>
      <c r="I132" s="176"/>
      <c r="J132" s="107"/>
      <c r="K132" s="107"/>
      <c r="L132" s="108"/>
      <c r="M132" s="258"/>
      <c r="N132" s="259"/>
      <c r="O132" s="138"/>
      <c r="P132" s="138"/>
      <c r="Q132" s="138"/>
      <c r="R132" s="138"/>
      <c r="S132" s="138"/>
      <c r="T132" s="139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T132" s="89" t="s">
        <v>124</v>
      </c>
      <c r="AU132" s="89" t="s">
        <v>18</v>
      </c>
    </row>
    <row r="133" spans="1:65" s="112" customFormat="1" ht="19.5" x14ac:dyDescent="0.2">
      <c r="A133" s="107"/>
      <c r="B133" s="108"/>
      <c r="C133" s="107"/>
      <c r="D133" s="262" t="s">
        <v>139</v>
      </c>
      <c r="E133" s="107"/>
      <c r="F133" s="269" t="s">
        <v>645</v>
      </c>
      <c r="G133" s="107"/>
      <c r="H133" s="107"/>
      <c r="I133" s="176"/>
      <c r="J133" s="107"/>
      <c r="K133" s="107"/>
      <c r="L133" s="108"/>
      <c r="M133" s="258"/>
      <c r="N133" s="259"/>
      <c r="O133" s="138"/>
      <c r="P133" s="138"/>
      <c r="Q133" s="138"/>
      <c r="R133" s="138"/>
      <c r="S133" s="138"/>
      <c r="T133" s="139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T133" s="89" t="s">
        <v>139</v>
      </c>
      <c r="AU133" s="89" t="s">
        <v>18</v>
      </c>
    </row>
    <row r="134" spans="1:65" s="260" customFormat="1" x14ac:dyDescent="0.2">
      <c r="B134" s="261"/>
      <c r="D134" s="262" t="s">
        <v>125</v>
      </c>
      <c r="E134" s="263" t="s">
        <v>1</v>
      </c>
      <c r="F134" s="264" t="s">
        <v>1276</v>
      </c>
      <c r="H134" s="265">
        <v>4601.7280000000001</v>
      </c>
      <c r="I134" s="179"/>
      <c r="L134" s="261"/>
      <c r="M134" s="266"/>
      <c r="N134" s="267"/>
      <c r="O134" s="267"/>
      <c r="P134" s="267"/>
      <c r="Q134" s="267"/>
      <c r="R134" s="267"/>
      <c r="S134" s="267"/>
      <c r="T134" s="268"/>
      <c r="AT134" s="263" t="s">
        <v>125</v>
      </c>
      <c r="AU134" s="263" t="s">
        <v>18</v>
      </c>
      <c r="AV134" s="260" t="s">
        <v>18</v>
      </c>
      <c r="AW134" s="260" t="s">
        <v>35</v>
      </c>
      <c r="AX134" s="260" t="s">
        <v>85</v>
      </c>
      <c r="AY134" s="263" t="s">
        <v>118</v>
      </c>
    </row>
    <row r="135" spans="1:65" s="112" customFormat="1" ht="24.2" customHeight="1" x14ac:dyDescent="0.2">
      <c r="A135" s="107"/>
      <c r="B135" s="108"/>
      <c r="C135" s="244" t="s">
        <v>158</v>
      </c>
      <c r="D135" s="244" t="s">
        <v>120</v>
      </c>
      <c r="E135" s="245" t="s">
        <v>146</v>
      </c>
      <c r="F135" s="246" t="s">
        <v>1057</v>
      </c>
      <c r="G135" s="247" t="s">
        <v>148</v>
      </c>
      <c r="H135" s="248">
        <v>2300.864</v>
      </c>
      <c r="I135" s="85"/>
      <c r="J135" s="249">
        <f>ROUND(I135*H135,2)</f>
        <v>0</v>
      </c>
      <c r="K135" s="246" t="s">
        <v>122</v>
      </c>
      <c r="L135" s="108"/>
      <c r="M135" s="250" t="s">
        <v>1</v>
      </c>
      <c r="N135" s="251" t="s">
        <v>45</v>
      </c>
      <c r="O135" s="252">
        <v>0</v>
      </c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R135" s="254" t="s">
        <v>123</v>
      </c>
      <c r="AT135" s="254" t="s">
        <v>120</v>
      </c>
      <c r="AU135" s="254" t="s">
        <v>18</v>
      </c>
      <c r="AY135" s="89" t="s">
        <v>118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89" t="s">
        <v>85</v>
      </c>
      <c r="BK135" s="255">
        <f>ROUND(I135*H135,2)</f>
        <v>0</v>
      </c>
      <c r="BL135" s="89" t="s">
        <v>123</v>
      </c>
      <c r="BM135" s="254" t="s">
        <v>1277</v>
      </c>
    </row>
    <row r="136" spans="1:65" s="112" customFormat="1" x14ac:dyDescent="0.2">
      <c r="A136" s="107"/>
      <c r="B136" s="108"/>
      <c r="C136" s="107"/>
      <c r="D136" s="256" t="s">
        <v>124</v>
      </c>
      <c r="E136" s="107"/>
      <c r="F136" s="257" t="s">
        <v>149</v>
      </c>
      <c r="G136" s="107"/>
      <c r="H136" s="107"/>
      <c r="I136" s="176"/>
      <c r="J136" s="107"/>
      <c r="K136" s="107"/>
      <c r="L136" s="108"/>
      <c r="M136" s="258"/>
      <c r="N136" s="259"/>
      <c r="O136" s="138"/>
      <c r="P136" s="138"/>
      <c r="Q136" s="138"/>
      <c r="R136" s="138"/>
      <c r="S136" s="138"/>
      <c r="T136" s="139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T136" s="89" t="s">
        <v>124</v>
      </c>
      <c r="AU136" s="89" t="s">
        <v>18</v>
      </c>
    </row>
    <row r="137" spans="1:65" s="260" customFormat="1" x14ac:dyDescent="0.2">
      <c r="B137" s="261"/>
      <c r="D137" s="262" t="s">
        <v>125</v>
      </c>
      <c r="E137" s="263" t="s">
        <v>1</v>
      </c>
      <c r="F137" s="264" t="s">
        <v>1278</v>
      </c>
      <c r="H137" s="265">
        <v>2300.864</v>
      </c>
      <c r="I137" s="179"/>
      <c r="L137" s="261"/>
      <c r="M137" s="266"/>
      <c r="N137" s="267"/>
      <c r="O137" s="267"/>
      <c r="P137" s="267"/>
      <c r="Q137" s="267"/>
      <c r="R137" s="267"/>
      <c r="S137" s="267"/>
      <c r="T137" s="268"/>
      <c r="AT137" s="263" t="s">
        <v>125</v>
      </c>
      <c r="AU137" s="263" t="s">
        <v>18</v>
      </c>
      <c r="AV137" s="260" t="s">
        <v>18</v>
      </c>
      <c r="AW137" s="260" t="s">
        <v>35</v>
      </c>
      <c r="AX137" s="260" t="s">
        <v>85</v>
      </c>
      <c r="AY137" s="263" t="s">
        <v>118</v>
      </c>
    </row>
    <row r="138" spans="1:65" s="112" customFormat="1" ht="24.2" customHeight="1" x14ac:dyDescent="0.2">
      <c r="A138" s="107"/>
      <c r="B138" s="108"/>
      <c r="C138" s="244" t="s">
        <v>8</v>
      </c>
      <c r="D138" s="244" t="s">
        <v>120</v>
      </c>
      <c r="E138" s="245" t="s">
        <v>260</v>
      </c>
      <c r="F138" s="246" t="s">
        <v>1062</v>
      </c>
      <c r="G138" s="247" t="s">
        <v>129</v>
      </c>
      <c r="H138" s="248">
        <v>1097.3869999999999</v>
      </c>
      <c r="I138" s="85"/>
      <c r="J138" s="249">
        <f>ROUND(I138*H138,2)</f>
        <v>0</v>
      </c>
      <c r="K138" s="246" t="s">
        <v>122</v>
      </c>
      <c r="L138" s="108"/>
      <c r="M138" s="250" t="s">
        <v>1</v>
      </c>
      <c r="N138" s="251" t="s">
        <v>45</v>
      </c>
      <c r="O138" s="252">
        <v>0.32800000000000001</v>
      </c>
      <c r="P138" s="252">
        <f>O138*H138</f>
        <v>359.94293599999997</v>
      </c>
      <c r="Q138" s="252">
        <v>0</v>
      </c>
      <c r="R138" s="252">
        <f>Q138*H138</f>
        <v>0</v>
      </c>
      <c r="S138" s="252">
        <v>0</v>
      </c>
      <c r="T138" s="253">
        <f>S138*H138</f>
        <v>0</v>
      </c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R138" s="254" t="s">
        <v>123</v>
      </c>
      <c r="AT138" s="254" t="s">
        <v>120</v>
      </c>
      <c r="AU138" s="254" t="s">
        <v>18</v>
      </c>
      <c r="AY138" s="89" t="s">
        <v>118</v>
      </c>
      <c r="BE138" s="255">
        <f>IF(N138="základní",J138,0)</f>
        <v>0</v>
      </c>
      <c r="BF138" s="255">
        <f>IF(N138="snížená",J138,0)</f>
        <v>0</v>
      </c>
      <c r="BG138" s="255">
        <f>IF(N138="zákl. přenesená",J138,0)</f>
        <v>0</v>
      </c>
      <c r="BH138" s="255">
        <f>IF(N138="sníž. přenesená",J138,0)</f>
        <v>0</v>
      </c>
      <c r="BI138" s="255">
        <f>IF(N138="nulová",J138,0)</f>
        <v>0</v>
      </c>
      <c r="BJ138" s="89" t="s">
        <v>85</v>
      </c>
      <c r="BK138" s="255">
        <f>ROUND(I138*H138,2)</f>
        <v>0</v>
      </c>
      <c r="BL138" s="89" t="s">
        <v>123</v>
      </c>
      <c r="BM138" s="254" t="s">
        <v>1279</v>
      </c>
    </row>
    <row r="139" spans="1:65" s="112" customFormat="1" x14ac:dyDescent="0.2">
      <c r="A139" s="107"/>
      <c r="B139" s="108"/>
      <c r="C139" s="107"/>
      <c r="D139" s="256" t="s">
        <v>124</v>
      </c>
      <c r="E139" s="107"/>
      <c r="F139" s="257" t="s">
        <v>263</v>
      </c>
      <c r="G139" s="107"/>
      <c r="H139" s="107"/>
      <c r="I139" s="176"/>
      <c r="J139" s="107"/>
      <c r="K139" s="107"/>
      <c r="L139" s="108"/>
      <c r="M139" s="258"/>
      <c r="N139" s="259"/>
      <c r="O139" s="138"/>
      <c r="P139" s="138"/>
      <c r="Q139" s="138"/>
      <c r="R139" s="138"/>
      <c r="S139" s="138"/>
      <c r="T139" s="139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T139" s="89" t="s">
        <v>124</v>
      </c>
      <c r="AU139" s="89" t="s">
        <v>18</v>
      </c>
    </row>
    <row r="140" spans="1:65" s="260" customFormat="1" x14ac:dyDescent="0.2">
      <c r="B140" s="261"/>
      <c r="D140" s="262" t="s">
        <v>125</v>
      </c>
      <c r="E140" s="263" t="s">
        <v>1</v>
      </c>
      <c r="F140" s="264" t="s">
        <v>1280</v>
      </c>
      <c r="H140" s="265">
        <v>1161.95</v>
      </c>
      <c r="I140" s="179"/>
      <c r="L140" s="261"/>
      <c r="M140" s="266"/>
      <c r="N140" s="267"/>
      <c r="O140" s="267"/>
      <c r="P140" s="267"/>
      <c r="Q140" s="267"/>
      <c r="R140" s="267"/>
      <c r="S140" s="267"/>
      <c r="T140" s="268"/>
      <c r="AT140" s="263" t="s">
        <v>125</v>
      </c>
      <c r="AU140" s="263" t="s">
        <v>18</v>
      </c>
      <c r="AV140" s="260" t="s">
        <v>18</v>
      </c>
      <c r="AW140" s="260" t="s">
        <v>35</v>
      </c>
      <c r="AX140" s="260" t="s">
        <v>80</v>
      </c>
      <c r="AY140" s="263" t="s">
        <v>118</v>
      </c>
    </row>
    <row r="141" spans="1:65" s="260" customFormat="1" x14ac:dyDescent="0.2">
      <c r="B141" s="261"/>
      <c r="D141" s="262" t="s">
        <v>125</v>
      </c>
      <c r="E141" s="263" t="s">
        <v>1</v>
      </c>
      <c r="F141" s="264" t="s">
        <v>1281</v>
      </c>
      <c r="H141" s="265">
        <v>-64.563000000000002</v>
      </c>
      <c r="I141" s="179"/>
      <c r="L141" s="261"/>
      <c r="M141" s="266"/>
      <c r="N141" s="267"/>
      <c r="O141" s="267"/>
      <c r="P141" s="267"/>
      <c r="Q141" s="267"/>
      <c r="R141" s="267"/>
      <c r="S141" s="267"/>
      <c r="T141" s="268"/>
      <c r="AT141" s="263" t="s">
        <v>125</v>
      </c>
      <c r="AU141" s="263" t="s">
        <v>18</v>
      </c>
      <c r="AV141" s="260" t="s">
        <v>18</v>
      </c>
      <c r="AW141" s="260" t="s">
        <v>35</v>
      </c>
      <c r="AX141" s="260" t="s">
        <v>80</v>
      </c>
      <c r="AY141" s="263" t="s">
        <v>118</v>
      </c>
    </row>
    <row r="142" spans="1:65" s="270" customFormat="1" x14ac:dyDescent="0.2">
      <c r="B142" s="271"/>
      <c r="D142" s="262" t="s">
        <v>125</v>
      </c>
      <c r="E142" s="272" t="s">
        <v>1</v>
      </c>
      <c r="F142" s="273" t="s">
        <v>134</v>
      </c>
      <c r="H142" s="274">
        <v>1097.3869999999999</v>
      </c>
      <c r="I142" s="180"/>
      <c r="L142" s="271"/>
      <c r="M142" s="275"/>
      <c r="N142" s="276"/>
      <c r="O142" s="276"/>
      <c r="P142" s="276"/>
      <c r="Q142" s="276"/>
      <c r="R142" s="276"/>
      <c r="S142" s="276"/>
      <c r="T142" s="277"/>
      <c r="AT142" s="272" t="s">
        <v>125</v>
      </c>
      <c r="AU142" s="272" t="s">
        <v>18</v>
      </c>
      <c r="AV142" s="270" t="s">
        <v>123</v>
      </c>
      <c r="AW142" s="270" t="s">
        <v>35</v>
      </c>
      <c r="AX142" s="270" t="s">
        <v>85</v>
      </c>
      <c r="AY142" s="272" t="s">
        <v>118</v>
      </c>
    </row>
    <row r="143" spans="1:65" s="112" customFormat="1" ht="16.5" customHeight="1" x14ac:dyDescent="0.2">
      <c r="A143" s="107"/>
      <c r="B143" s="108"/>
      <c r="C143" s="278" t="s">
        <v>159</v>
      </c>
      <c r="D143" s="278" t="s">
        <v>157</v>
      </c>
      <c r="E143" s="279" t="s">
        <v>265</v>
      </c>
      <c r="F143" s="280" t="s">
        <v>266</v>
      </c>
      <c r="G143" s="281" t="s">
        <v>148</v>
      </c>
      <c r="H143" s="282">
        <v>2194.7739999999999</v>
      </c>
      <c r="I143" s="86"/>
      <c r="J143" s="283">
        <f>ROUND(I143*H143,2)</f>
        <v>0</v>
      </c>
      <c r="K143" s="280" t="s">
        <v>122</v>
      </c>
      <c r="L143" s="284"/>
      <c r="M143" s="285" t="s">
        <v>1</v>
      </c>
      <c r="N143" s="286" t="s">
        <v>45</v>
      </c>
      <c r="O143" s="252">
        <v>0</v>
      </c>
      <c r="P143" s="252">
        <f>O143*H143</f>
        <v>0</v>
      </c>
      <c r="Q143" s="252">
        <v>1</v>
      </c>
      <c r="R143" s="252">
        <f>Q143*H143</f>
        <v>2194.7739999999999</v>
      </c>
      <c r="S143" s="252">
        <v>0</v>
      </c>
      <c r="T143" s="253">
        <f>S143*H143</f>
        <v>0</v>
      </c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R143" s="254" t="s">
        <v>141</v>
      </c>
      <c r="AT143" s="254" t="s">
        <v>157</v>
      </c>
      <c r="AU143" s="254" t="s">
        <v>18</v>
      </c>
      <c r="AY143" s="89" t="s">
        <v>118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89" t="s">
        <v>85</v>
      </c>
      <c r="BK143" s="255">
        <f>ROUND(I143*H143,2)</f>
        <v>0</v>
      </c>
      <c r="BL143" s="89" t="s">
        <v>123</v>
      </c>
      <c r="BM143" s="254" t="s">
        <v>1282</v>
      </c>
    </row>
    <row r="144" spans="1:65" s="260" customFormat="1" x14ac:dyDescent="0.2">
      <c r="B144" s="261"/>
      <c r="D144" s="262" t="s">
        <v>125</v>
      </c>
      <c r="E144" s="263" t="s">
        <v>1</v>
      </c>
      <c r="F144" s="264" t="s">
        <v>1283</v>
      </c>
      <c r="H144" s="265">
        <v>2194.7739999999999</v>
      </c>
      <c r="I144" s="179"/>
      <c r="L144" s="261"/>
      <c r="M144" s="266"/>
      <c r="N144" s="267"/>
      <c r="O144" s="267"/>
      <c r="P144" s="267"/>
      <c r="Q144" s="267"/>
      <c r="R144" s="267"/>
      <c r="S144" s="267"/>
      <c r="T144" s="268"/>
      <c r="AT144" s="263" t="s">
        <v>125</v>
      </c>
      <c r="AU144" s="263" t="s">
        <v>18</v>
      </c>
      <c r="AV144" s="260" t="s">
        <v>18</v>
      </c>
      <c r="AW144" s="260" t="s">
        <v>35</v>
      </c>
      <c r="AX144" s="260" t="s">
        <v>85</v>
      </c>
      <c r="AY144" s="263" t="s">
        <v>118</v>
      </c>
    </row>
    <row r="145" spans="1:65" s="112" customFormat="1" ht="37.9" customHeight="1" x14ac:dyDescent="0.2">
      <c r="A145" s="107"/>
      <c r="B145" s="108"/>
      <c r="C145" s="244" t="s">
        <v>160</v>
      </c>
      <c r="D145" s="244" t="s">
        <v>120</v>
      </c>
      <c r="E145" s="245" t="s">
        <v>655</v>
      </c>
      <c r="F145" s="246" t="s">
        <v>1284</v>
      </c>
      <c r="G145" s="247" t="s">
        <v>129</v>
      </c>
      <c r="H145" s="248">
        <v>124.83199999999999</v>
      </c>
      <c r="I145" s="85"/>
      <c r="J145" s="249">
        <f>ROUND(I145*H145,2)</f>
        <v>0</v>
      </c>
      <c r="K145" s="246" t="s">
        <v>122</v>
      </c>
      <c r="L145" s="108"/>
      <c r="M145" s="250" t="s">
        <v>1</v>
      </c>
      <c r="N145" s="251" t="s">
        <v>45</v>
      </c>
      <c r="O145" s="252">
        <v>1.7889999999999999</v>
      </c>
      <c r="P145" s="252">
        <f>O145*H145</f>
        <v>223.32444799999999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R145" s="254" t="s">
        <v>123</v>
      </c>
      <c r="AT145" s="254" t="s">
        <v>120</v>
      </c>
      <c r="AU145" s="254" t="s">
        <v>18</v>
      </c>
      <c r="AY145" s="89" t="s">
        <v>118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89" t="s">
        <v>85</v>
      </c>
      <c r="BK145" s="255">
        <f>ROUND(I145*H145,2)</f>
        <v>0</v>
      </c>
      <c r="BL145" s="89" t="s">
        <v>123</v>
      </c>
      <c r="BM145" s="254" t="s">
        <v>1285</v>
      </c>
    </row>
    <row r="146" spans="1:65" s="112" customFormat="1" x14ac:dyDescent="0.2">
      <c r="A146" s="107"/>
      <c r="B146" s="108"/>
      <c r="C146" s="107"/>
      <c r="D146" s="256" t="s">
        <v>124</v>
      </c>
      <c r="E146" s="107"/>
      <c r="F146" s="257" t="s">
        <v>1286</v>
      </c>
      <c r="G146" s="107"/>
      <c r="H146" s="107"/>
      <c r="I146" s="176"/>
      <c r="J146" s="107"/>
      <c r="K146" s="107"/>
      <c r="L146" s="108"/>
      <c r="M146" s="258"/>
      <c r="N146" s="259"/>
      <c r="O146" s="138"/>
      <c r="P146" s="138"/>
      <c r="Q146" s="138"/>
      <c r="R146" s="138"/>
      <c r="S146" s="138"/>
      <c r="T146" s="139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T146" s="89" t="s">
        <v>124</v>
      </c>
      <c r="AU146" s="89" t="s">
        <v>18</v>
      </c>
    </row>
    <row r="147" spans="1:65" s="260" customFormat="1" x14ac:dyDescent="0.2">
      <c r="B147" s="261"/>
      <c r="D147" s="262" t="s">
        <v>125</v>
      </c>
      <c r="E147" s="263" t="s">
        <v>1</v>
      </c>
      <c r="F147" s="264" t="s">
        <v>1287</v>
      </c>
      <c r="H147" s="265">
        <v>124.83199999999999</v>
      </c>
      <c r="I147" s="179"/>
      <c r="L147" s="261"/>
      <c r="M147" s="266"/>
      <c r="N147" s="267"/>
      <c r="O147" s="267"/>
      <c r="P147" s="267"/>
      <c r="Q147" s="267"/>
      <c r="R147" s="267"/>
      <c r="S147" s="267"/>
      <c r="T147" s="268"/>
      <c r="AT147" s="263" t="s">
        <v>125</v>
      </c>
      <c r="AU147" s="263" t="s">
        <v>18</v>
      </c>
      <c r="AV147" s="260" t="s">
        <v>18</v>
      </c>
      <c r="AW147" s="260" t="s">
        <v>35</v>
      </c>
      <c r="AX147" s="260" t="s">
        <v>85</v>
      </c>
      <c r="AY147" s="263" t="s">
        <v>118</v>
      </c>
    </row>
    <row r="148" spans="1:65" s="112" customFormat="1" ht="16.5" customHeight="1" x14ac:dyDescent="0.2">
      <c r="A148" s="107"/>
      <c r="B148" s="108"/>
      <c r="C148" s="278" t="s">
        <v>161</v>
      </c>
      <c r="D148" s="278" t="s">
        <v>157</v>
      </c>
      <c r="E148" s="279" t="s">
        <v>1288</v>
      </c>
      <c r="F148" s="280" t="s">
        <v>1289</v>
      </c>
      <c r="G148" s="281" t="s">
        <v>148</v>
      </c>
      <c r="H148" s="282">
        <v>499.32799999999997</v>
      </c>
      <c r="I148" s="86"/>
      <c r="J148" s="283">
        <f>ROUND(I148*H148,2)</f>
        <v>0</v>
      </c>
      <c r="K148" s="280" t="s">
        <v>122</v>
      </c>
      <c r="L148" s="284"/>
      <c r="M148" s="285" t="s">
        <v>1</v>
      </c>
      <c r="N148" s="286" t="s">
        <v>45</v>
      </c>
      <c r="O148" s="252">
        <v>0</v>
      </c>
      <c r="P148" s="252">
        <f>O148*H148</f>
        <v>0</v>
      </c>
      <c r="Q148" s="252">
        <v>1</v>
      </c>
      <c r="R148" s="252">
        <f>Q148*H148</f>
        <v>499.32799999999997</v>
      </c>
      <c r="S148" s="252">
        <v>0</v>
      </c>
      <c r="T148" s="253">
        <f>S148*H148</f>
        <v>0</v>
      </c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R148" s="254" t="s">
        <v>141</v>
      </c>
      <c r="AT148" s="254" t="s">
        <v>157</v>
      </c>
      <c r="AU148" s="254" t="s">
        <v>18</v>
      </c>
      <c r="AY148" s="89" t="s">
        <v>118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89" t="s">
        <v>85</v>
      </c>
      <c r="BK148" s="255">
        <f>ROUND(I148*H148,2)</f>
        <v>0</v>
      </c>
      <c r="BL148" s="89" t="s">
        <v>123</v>
      </c>
      <c r="BM148" s="254" t="s">
        <v>1290</v>
      </c>
    </row>
    <row r="149" spans="1:65" s="260" customFormat="1" x14ac:dyDescent="0.2">
      <c r="B149" s="261"/>
      <c r="D149" s="262" t="s">
        <v>125</v>
      </c>
      <c r="E149" s="263" t="s">
        <v>1</v>
      </c>
      <c r="F149" s="264" t="s">
        <v>1291</v>
      </c>
      <c r="H149" s="265">
        <v>249.66399999999999</v>
      </c>
      <c r="I149" s="179"/>
      <c r="L149" s="261"/>
      <c r="M149" s="266"/>
      <c r="N149" s="267"/>
      <c r="O149" s="267"/>
      <c r="P149" s="267"/>
      <c r="Q149" s="267"/>
      <c r="R149" s="267"/>
      <c r="S149" s="267"/>
      <c r="T149" s="268"/>
      <c r="AT149" s="263" t="s">
        <v>125</v>
      </c>
      <c r="AU149" s="263" t="s">
        <v>18</v>
      </c>
      <c r="AV149" s="260" t="s">
        <v>18</v>
      </c>
      <c r="AW149" s="260" t="s">
        <v>35</v>
      </c>
      <c r="AX149" s="260" t="s">
        <v>80</v>
      </c>
      <c r="AY149" s="263" t="s">
        <v>118</v>
      </c>
    </row>
    <row r="150" spans="1:65" s="260" customFormat="1" x14ac:dyDescent="0.2">
      <c r="B150" s="261"/>
      <c r="D150" s="262" t="s">
        <v>125</v>
      </c>
      <c r="E150" s="263" t="s">
        <v>1</v>
      </c>
      <c r="F150" s="264" t="s">
        <v>1292</v>
      </c>
      <c r="H150" s="265">
        <v>499.32799999999997</v>
      </c>
      <c r="I150" s="179"/>
      <c r="L150" s="261"/>
      <c r="M150" s="266"/>
      <c r="N150" s="267"/>
      <c r="O150" s="267"/>
      <c r="P150" s="267"/>
      <c r="Q150" s="267"/>
      <c r="R150" s="267"/>
      <c r="S150" s="267"/>
      <c r="T150" s="268"/>
      <c r="AT150" s="263" t="s">
        <v>125</v>
      </c>
      <c r="AU150" s="263" t="s">
        <v>18</v>
      </c>
      <c r="AV150" s="260" t="s">
        <v>18</v>
      </c>
      <c r="AW150" s="260" t="s">
        <v>35</v>
      </c>
      <c r="AX150" s="260" t="s">
        <v>85</v>
      </c>
      <c r="AY150" s="263" t="s">
        <v>118</v>
      </c>
    </row>
    <row r="151" spans="1:65" s="233" customFormat="1" ht="22.9" customHeight="1" x14ac:dyDescent="0.2">
      <c r="B151" s="234"/>
      <c r="D151" s="235" t="s">
        <v>79</v>
      </c>
      <c r="E151" s="287" t="s">
        <v>126</v>
      </c>
      <c r="F151" s="287" t="s">
        <v>1293</v>
      </c>
      <c r="I151" s="178"/>
      <c r="J151" s="288">
        <f>BK151</f>
        <v>0</v>
      </c>
      <c r="L151" s="234"/>
      <c r="M151" s="238"/>
      <c r="N151" s="239"/>
      <c r="O151" s="239"/>
      <c r="P151" s="240">
        <f>SUM(P152:P154)</f>
        <v>344.44849399999998</v>
      </c>
      <c r="Q151" s="239"/>
      <c r="R151" s="240">
        <f>SUM(R152:R154)</f>
        <v>0</v>
      </c>
      <c r="S151" s="239"/>
      <c r="T151" s="241">
        <f>SUM(T152:T154)</f>
        <v>63.585599999999999</v>
      </c>
      <c r="AR151" s="235" t="s">
        <v>85</v>
      </c>
      <c r="AT151" s="242" t="s">
        <v>79</v>
      </c>
      <c r="AU151" s="242" t="s">
        <v>85</v>
      </c>
      <c r="AY151" s="235" t="s">
        <v>118</v>
      </c>
      <c r="BK151" s="243">
        <f>SUM(BK152:BK154)</f>
        <v>0</v>
      </c>
    </row>
    <row r="152" spans="1:65" s="112" customFormat="1" ht="21.75" customHeight="1" x14ac:dyDescent="0.2">
      <c r="A152" s="107"/>
      <c r="B152" s="108"/>
      <c r="C152" s="244" t="s">
        <v>163</v>
      </c>
      <c r="D152" s="244" t="s">
        <v>120</v>
      </c>
      <c r="E152" s="245" t="s">
        <v>1294</v>
      </c>
      <c r="F152" s="246" t="s">
        <v>1295</v>
      </c>
      <c r="G152" s="247" t="s">
        <v>129</v>
      </c>
      <c r="H152" s="248">
        <v>26.494</v>
      </c>
      <c r="I152" s="85"/>
      <c r="J152" s="249">
        <f>ROUND(I152*H152,2)</f>
        <v>0</v>
      </c>
      <c r="K152" s="246" t="s">
        <v>122</v>
      </c>
      <c r="L152" s="108"/>
      <c r="M152" s="250" t="s">
        <v>1</v>
      </c>
      <c r="N152" s="251" t="s">
        <v>45</v>
      </c>
      <c r="O152" s="252">
        <v>13.000999999999999</v>
      </c>
      <c r="P152" s="252">
        <f>O152*H152</f>
        <v>344.44849399999998</v>
      </c>
      <c r="Q152" s="252">
        <v>0</v>
      </c>
      <c r="R152" s="252">
        <f>Q152*H152</f>
        <v>0</v>
      </c>
      <c r="S152" s="252">
        <v>2.4</v>
      </c>
      <c r="T152" s="253">
        <f>S152*H152</f>
        <v>63.585599999999999</v>
      </c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107"/>
      <c r="AR152" s="254" t="s">
        <v>123</v>
      </c>
      <c r="AT152" s="254" t="s">
        <v>120</v>
      </c>
      <c r="AU152" s="254" t="s">
        <v>18</v>
      </c>
      <c r="AY152" s="89" t="s">
        <v>118</v>
      </c>
      <c r="BE152" s="255">
        <f>IF(N152="základní",J152,0)</f>
        <v>0</v>
      </c>
      <c r="BF152" s="255">
        <f>IF(N152="snížená",J152,0)</f>
        <v>0</v>
      </c>
      <c r="BG152" s="255">
        <f>IF(N152="zákl. přenesená",J152,0)</f>
        <v>0</v>
      </c>
      <c r="BH152" s="255">
        <f>IF(N152="sníž. přenesená",J152,0)</f>
        <v>0</v>
      </c>
      <c r="BI152" s="255">
        <f>IF(N152="nulová",J152,0)</f>
        <v>0</v>
      </c>
      <c r="BJ152" s="89" t="s">
        <v>85</v>
      </c>
      <c r="BK152" s="255">
        <f>ROUND(I152*H152,2)</f>
        <v>0</v>
      </c>
      <c r="BL152" s="89" t="s">
        <v>123</v>
      </c>
      <c r="BM152" s="254" t="s">
        <v>1296</v>
      </c>
    </row>
    <row r="153" spans="1:65" s="112" customFormat="1" x14ac:dyDescent="0.2">
      <c r="A153" s="107"/>
      <c r="B153" s="108"/>
      <c r="C153" s="107"/>
      <c r="D153" s="256" t="s">
        <v>124</v>
      </c>
      <c r="E153" s="107"/>
      <c r="F153" s="257" t="s">
        <v>1297</v>
      </c>
      <c r="G153" s="107"/>
      <c r="H153" s="107"/>
      <c r="I153" s="176"/>
      <c r="J153" s="107"/>
      <c r="K153" s="107"/>
      <c r="L153" s="108"/>
      <c r="M153" s="258"/>
      <c r="N153" s="259"/>
      <c r="O153" s="138"/>
      <c r="P153" s="138"/>
      <c r="Q153" s="138"/>
      <c r="R153" s="138"/>
      <c r="S153" s="138"/>
      <c r="T153" s="139"/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  <c r="AT153" s="89" t="s">
        <v>124</v>
      </c>
      <c r="AU153" s="89" t="s">
        <v>18</v>
      </c>
    </row>
    <row r="154" spans="1:65" s="260" customFormat="1" x14ac:dyDescent="0.2">
      <c r="B154" s="261"/>
      <c r="D154" s="262" t="s">
        <v>125</v>
      </c>
      <c r="E154" s="263" t="s">
        <v>1</v>
      </c>
      <c r="F154" s="264" t="s">
        <v>1298</v>
      </c>
      <c r="H154" s="265">
        <v>26.494</v>
      </c>
      <c r="I154" s="179"/>
      <c r="L154" s="261"/>
      <c r="M154" s="266"/>
      <c r="N154" s="267"/>
      <c r="O154" s="267"/>
      <c r="P154" s="267"/>
      <c r="Q154" s="267"/>
      <c r="R154" s="267"/>
      <c r="S154" s="267"/>
      <c r="T154" s="268"/>
      <c r="AT154" s="263" t="s">
        <v>125</v>
      </c>
      <c r="AU154" s="263" t="s">
        <v>18</v>
      </c>
      <c r="AV154" s="260" t="s">
        <v>18</v>
      </c>
      <c r="AW154" s="260" t="s">
        <v>35</v>
      </c>
      <c r="AX154" s="260" t="s">
        <v>85</v>
      </c>
      <c r="AY154" s="263" t="s">
        <v>118</v>
      </c>
    </row>
    <row r="155" spans="1:65" s="233" customFormat="1" ht="22.9" customHeight="1" x14ac:dyDescent="0.2">
      <c r="B155" s="234"/>
      <c r="D155" s="235" t="s">
        <v>79</v>
      </c>
      <c r="E155" s="287" t="s">
        <v>123</v>
      </c>
      <c r="F155" s="287" t="s">
        <v>286</v>
      </c>
      <c r="I155" s="178"/>
      <c r="J155" s="288">
        <f>BK155</f>
        <v>0</v>
      </c>
      <c r="L155" s="234"/>
      <c r="M155" s="238"/>
      <c r="N155" s="239"/>
      <c r="O155" s="239"/>
      <c r="P155" s="240">
        <f>SUM(P156:P170)</f>
        <v>112.26896600000001</v>
      </c>
      <c r="Q155" s="239"/>
      <c r="R155" s="240">
        <f>SUM(R156:R170)</f>
        <v>169.48482830999998</v>
      </c>
      <c r="S155" s="239"/>
      <c r="T155" s="241">
        <f>SUM(T156:T170)</f>
        <v>0</v>
      </c>
      <c r="AR155" s="235" t="s">
        <v>85</v>
      </c>
      <c r="AT155" s="242" t="s">
        <v>79</v>
      </c>
      <c r="AU155" s="242" t="s">
        <v>85</v>
      </c>
      <c r="AY155" s="235" t="s">
        <v>118</v>
      </c>
      <c r="BK155" s="243">
        <f>SUM(BK156:BK170)</f>
        <v>0</v>
      </c>
    </row>
    <row r="156" spans="1:65" s="112" customFormat="1" ht="16.5" customHeight="1" x14ac:dyDescent="0.2">
      <c r="A156" s="107"/>
      <c r="B156" s="108"/>
      <c r="C156" s="244" t="s">
        <v>164</v>
      </c>
      <c r="D156" s="244" t="s">
        <v>120</v>
      </c>
      <c r="E156" s="245" t="s">
        <v>661</v>
      </c>
      <c r="F156" s="246" t="s">
        <v>1299</v>
      </c>
      <c r="G156" s="247" t="s">
        <v>129</v>
      </c>
      <c r="H156" s="248">
        <v>2.0230000000000001</v>
      </c>
      <c r="I156" s="85"/>
      <c r="J156" s="249">
        <f>ROUND(I156*H156,2)</f>
        <v>0</v>
      </c>
      <c r="K156" s="246" t="s">
        <v>122</v>
      </c>
      <c r="L156" s="108"/>
      <c r="M156" s="250" t="s">
        <v>1</v>
      </c>
      <c r="N156" s="251" t="s">
        <v>45</v>
      </c>
      <c r="O156" s="252">
        <v>1.3169999999999999</v>
      </c>
      <c r="P156" s="252">
        <f>O156*H156</f>
        <v>2.664291</v>
      </c>
      <c r="Q156" s="252">
        <v>1.8907700000000001</v>
      </c>
      <c r="R156" s="252">
        <f>Q156*H156</f>
        <v>3.8250277100000005</v>
      </c>
      <c r="S156" s="252">
        <v>0</v>
      </c>
      <c r="T156" s="253">
        <f>S156*H156</f>
        <v>0</v>
      </c>
      <c r="U156" s="107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  <c r="AR156" s="254" t="s">
        <v>123</v>
      </c>
      <c r="AT156" s="254" t="s">
        <v>120</v>
      </c>
      <c r="AU156" s="254" t="s">
        <v>18</v>
      </c>
      <c r="AY156" s="89" t="s">
        <v>118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89" t="s">
        <v>85</v>
      </c>
      <c r="BK156" s="255">
        <f>ROUND(I156*H156,2)</f>
        <v>0</v>
      </c>
      <c r="BL156" s="89" t="s">
        <v>123</v>
      </c>
      <c r="BM156" s="254" t="s">
        <v>1300</v>
      </c>
    </row>
    <row r="157" spans="1:65" s="112" customFormat="1" x14ac:dyDescent="0.2">
      <c r="A157" s="107"/>
      <c r="B157" s="108"/>
      <c r="C157" s="107"/>
      <c r="D157" s="256" t="s">
        <v>124</v>
      </c>
      <c r="E157" s="107"/>
      <c r="F157" s="257" t="s">
        <v>664</v>
      </c>
      <c r="G157" s="107"/>
      <c r="H157" s="107"/>
      <c r="I157" s="176"/>
      <c r="J157" s="107"/>
      <c r="K157" s="107"/>
      <c r="L157" s="108"/>
      <c r="M157" s="258"/>
      <c r="N157" s="259"/>
      <c r="O157" s="138"/>
      <c r="P157" s="138"/>
      <c r="Q157" s="138"/>
      <c r="R157" s="138"/>
      <c r="S157" s="138"/>
      <c r="T157" s="139"/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T157" s="89" t="s">
        <v>124</v>
      </c>
      <c r="AU157" s="89" t="s">
        <v>18</v>
      </c>
    </row>
    <row r="158" spans="1:65" s="112" customFormat="1" ht="19.5" x14ac:dyDescent="0.2">
      <c r="A158" s="107"/>
      <c r="B158" s="108"/>
      <c r="C158" s="107"/>
      <c r="D158" s="262" t="s">
        <v>139</v>
      </c>
      <c r="E158" s="107"/>
      <c r="F158" s="269" t="s">
        <v>1301</v>
      </c>
      <c r="G158" s="107"/>
      <c r="H158" s="107"/>
      <c r="I158" s="176"/>
      <c r="J158" s="107"/>
      <c r="K158" s="107"/>
      <c r="L158" s="108"/>
      <c r="M158" s="258"/>
      <c r="N158" s="259"/>
      <c r="O158" s="138"/>
      <c r="P158" s="138"/>
      <c r="Q158" s="138"/>
      <c r="R158" s="138"/>
      <c r="S158" s="138"/>
      <c r="T158" s="139"/>
      <c r="U158" s="107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  <c r="AT158" s="89" t="s">
        <v>139</v>
      </c>
      <c r="AU158" s="89" t="s">
        <v>18</v>
      </c>
    </row>
    <row r="159" spans="1:65" s="260" customFormat="1" x14ac:dyDescent="0.2">
      <c r="B159" s="261"/>
      <c r="D159" s="262" t="s">
        <v>125</v>
      </c>
      <c r="E159" s="263" t="s">
        <v>1</v>
      </c>
      <c r="F159" s="264" t="s">
        <v>1302</v>
      </c>
      <c r="H159" s="265">
        <v>2.0230000000000001</v>
      </c>
      <c r="I159" s="179"/>
      <c r="L159" s="261"/>
      <c r="M159" s="266"/>
      <c r="N159" s="267"/>
      <c r="O159" s="267"/>
      <c r="P159" s="267"/>
      <c r="Q159" s="267"/>
      <c r="R159" s="267"/>
      <c r="S159" s="267"/>
      <c r="T159" s="268"/>
      <c r="AT159" s="263" t="s">
        <v>125</v>
      </c>
      <c r="AU159" s="263" t="s">
        <v>18</v>
      </c>
      <c r="AV159" s="260" t="s">
        <v>18</v>
      </c>
      <c r="AW159" s="260" t="s">
        <v>35</v>
      </c>
      <c r="AX159" s="260" t="s">
        <v>85</v>
      </c>
      <c r="AY159" s="263" t="s">
        <v>118</v>
      </c>
    </row>
    <row r="160" spans="1:65" s="112" customFormat="1" ht="24.2" customHeight="1" x14ac:dyDescent="0.2">
      <c r="A160" s="107"/>
      <c r="B160" s="108"/>
      <c r="C160" s="244" t="s">
        <v>7</v>
      </c>
      <c r="D160" s="244" t="s">
        <v>120</v>
      </c>
      <c r="E160" s="245" t="s">
        <v>666</v>
      </c>
      <c r="F160" s="246" t="s">
        <v>1303</v>
      </c>
      <c r="G160" s="247" t="s">
        <v>129</v>
      </c>
      <c r="H160" s="248">
        <v>71.712999999999994</v>
      </c>
      <c r="I160" s="85"/>
      <c r="J160" s="249">
        <f>ROUND(I160*H160,2)</f>
        <v>0</v>
      </c>
      <c r="K160" s="246" t="s">
        <v>122</v>
      </c>
      <c r="L160" s="108"/>
      <c r="M160" s="250" t="s">
        <v>1</v>
      </c>
      <c r="N160" s="251" t="s">
        <v>45</v>
      </c>
      <c r="O160" s="252">
        <v>1.4650000000000001</v>
      </c>
      <c r="P160" s="252">
        <f>O160*H160</f>
        <v>105.059545</v>
      </c>
      <c r="Q160" s="252">
        <v>2.3010199999999998</v>
      </c>
      <c r="R160" s="252">
        <f>Q160*H160</f>
        <v>165.01304725999998</v>
      </c>
      <c r="S160" s="252">
        <v>0</v>
      </c>
      <c r="T160" s="253">
        <f>S160*H160</f>
        <v>0</v>
      </c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  <c r="AR160" s="254" t="s">
        <v>123</v>
      </c>
      <c r="AT160" s="254" t="s">
        <v>120</v>
      </c>
      <c r="AU160" s="254" t="s">
        <v>18</v>
      </c>
      <c r="AY160" s="89" t="s">
        <v>118</v>
      </c>
      <c r="BE160" s="255">
        <f>IF(N160="základní",J160,0)</f>
        <v>0</v>
      </c>
      <c r="BF160" s="255">
        <f>IF(N160="snížená",J160,0)</f>
        <v>0</v>
      </c>
      <c r="BG160" s="255">
        <f>IF(N160="zákl. přenesená",J160,0)</f>
        <v>0</v>
      </c>
      <c r="BH160" s="255">
        <f>IF(N160="sníž. přenesená",J160,0)</f>
        <v>0</v>
      </c>
      <c r="BI160" s="255">
        <f>IF(N160="nulová",J160,0)</f>
        <v>0</v>
      </c>
      <c r="BJ160" s="89" t="s">
        <v>85</v>
      </c>
      <c r="BK160" s="255">
        <f>ROUND(I160*H160,2)</f>
        <v>0</v>
      </c>
      <c r="BL160" s="89" t="s">
        <v>123</v>
      </c>
      <c r="BM160" s="254" t="s">
        <v>1304</v>
      </c>
    </row>
    <row r="161" spans="1:65" s="112" customFormat="1" x14ac:dyDescent="0.2">
      <c r="A161" s="107"/>
      <c r="B161" s="108"/>
      <c r="C161" s="107"/>
      <c r="D161" s="256" t="s">
        <v>124</v>
      </c>
      <c r="E161" s="107"/>
      <c r="F161" s="257" t="s">
        <v>1305</v>
      </c>
      <c r="G161" s="107"/>
      <c r="H161" s="107"/>
      <c r="I161" s="176"/>
      <c r="J161" s="107"/>
      <c r="K161" s="107"/>
      <c r="L161" s="108"/>
      <c r="M161" s="258"/>
      <c r="N161" s="259"/>
      <c r="O161" s="138"/>
      <c r="P161" s="138"/>
      <c r="Q161" s="138"/>
      <c r="R161" s="138"/>
      <c r="S161" s="138"/>
      <c r="T161" s="139"/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07"/>
      <c r="AE161" s="107"/>
      <c r="AT161" s="89" t="s">
        <v>124</v>
      </c>
      <c r="AU161" s="89" t="s">
        <v>18</v>
      </c>
    </row>
    <row r="162" spans="1:65" s="260" customFormat="1" x14ac:dyDescent="0.2">
      <c r="B162" s="261"/>
      <c r="D162" s="262" t="s">
        <v>125</v>
      </c>
      <c r="E162" s="263" t="s">
        <v>1</v>
      </c>
      <c r="F162" s="264" t="s">
        <v>1306</v>
      </c>
      <c r="H162" s="265">
        <v>70.040000000000006</v>
      </c>
      <c r="I162" s="179"/>
      <c r="L162" s="261"/>
      <c r="M162" s="266"/>
      <c r="N162" s="267"/>
      <c r="O162" s="267"/>
      <c r="P162" s="267"/>
      <c r="Q162" s="267"/>
      <c r="R162" s="267"/>
      <c r="S162" s="267"/>
      <c r="T162" s="268"/>
      <c r="AT162" s="263" t="s">
        <v>125</v>
      </c>
      <c r="AU162" s="263" t="s">
        <v>18</v>
      </c>
      <c r="AV162" s="260" t="s">
        <v>18</v>
      </c>
      <c r="AW162" s="260" t="s">
        <v>35</v>
      </c>
      <c r="AX162" s="260" t="s">
        <v>80</v>
      </c>
      <c r="AY162" s="263" t="s">
        <v>118</v>
      </c>
    </row>
    <row r="163" spans="1:65" s="260" customFormat="1" x14ac:dyDescent="0.2">
      <c r="B163" s="261"/>
      <c r="D163" s="262" t="s">
        <v>125</v>
      </c>
      <c r="E163" s="263" t="s">
        <v>1</v>
      </c>
      <c r="F163" s="264" t="s">
        <v>1307</v>
      </c>
      <c r="H163" s="265">
        <v>1.673</v>
      </c>
      <c r="I163" s="179"/>
      <c r="L163" s="261"/>
      <c r="M163" s="266"/>
      <c r="N163" s="267"/>
      <c r="O163" s="267"/>
      <c r="P163" s="267"/>
      <c r="Q163" s="267"/>
      <c r="R163" s="267"/>
      <c r="S163" s="267"/>
      <c r="T163" s="268"/>
      <c r="AT163" s="263" t="s">
        <v>125</v>
      </c>
      <c r="AU163" s="263" t="s">
        <v>18</v>
      </c>
      <c r="AV163" s="260" t="s">
        <v>18</v>
      </c>
      <c r="AW163" s="260" t="s">
        <v>35</v>
      </c>
      <c r="AX163" s="260" t="s">
        <v>80</v>
      </c>
      <c r="AY163" s="263" t="s">
        <v>118</v>
      </c>
    </row>
    <row r="164" spans="1:65" s="270" customFormat="1" x14ac:dyDescent="0.2">
      <c r="B164" s="271"/>
      <c r="D164" s="262" t="s">
        <v>125</v>
      </c>
      <c r="E164" s="272" t="s">
        <v>1</v>
      </c>
      <c r="F164" s="273" t="s">
        <v>134</v>
      </c>
      <c r="H164" s="274">
        <v>71.713000000000008</v>
      </c>
      <c r="I164" s="180"/>
      <c r="L164" s="271"/>
      <c r="M164" s="275"/>
      <c r="N164" s="276"/>
      <c r="O164" s="276"/>
      <c r="P164" s="276"/>
      <c r="Q164" s="276"/>
      <c r="R164" s="276"/>
      <c r="S164" s="276"/>
      <c r="T164" s="277"/>
      <c r="AT164" s="272" t="s">
        <v>125</v>
      </c>
      <c r="AU164" s="272" t="s">
        <v>18</v>
      </c>
      <c r="AV164" s="270" t="s">
        <v>123</v>
      </c>
      <c r="AW164" s="270" t="s">
        <v>35</v>
      </c>
      <c r="AX164" s="270" t="s">
        <v>85</v>
      </c>
      <c r="AY164" s="272" t="s">
        <v>118</v>
      </c>
    </row>
    <row r="165" spans="1:65" s="112" customFormat="1" ht="24.2" customHeight="1" x14ac:dyDescent="0.2">
      <c r="A165" s="107"/>
      <c r="B165" s="108"/>
      <c r="C165" s="244" t="s">
        <v>165</v>
      </c>
      <c r="D165" s="244" t="s">
        <v>120</v>
      </c>
      <c r="E165" s="245" t="s">
        <v>1308</v>
      </c>
      <c r="F165" s="246" t="s">
        <v>1309</v>
      </c>
      <c r="G165" s="247" t="s">
        <v>129</v>
      </c>
      <c r="H165" s="248">
        <v>8.2000000000000003E-2</v>
      </c>
      <c r="I165" s="85"/>
      <c r="J165" s="249">
        <f>ROUND(I165*H165,2)</f>
        <v>0</v>
      </c>
      <c r="K165" s="246" t="s">
        <v>122</v>
      </c>
      <c r="L165" s="108"/>
      <c r="M165" s="250" t="s">
        <v>1</v>
      </c>
      <c r="N165" s="251" t="s">
        <v>45</v>
      </c>
      <c r="O165" s="252">
        <v>1.4650000000000001</v>
      </c>
      <c r="P165" s="252">
        <f>O165*H165</f>
        <v>0.12013000000000001</v>
      </c>
      <c r="Q165" s="252">
        <v>2.5018699999999998</v>
      </c>
      <c r="R165" s="252">
        <f>Q165*H165</f>
        <v>0.20515333999999999</v>
      </c>
      <c r="S165" s="252">
        <v>0</v>
      </c>
      <c r="T165" s="253">
        <f>S165*H165</f>
        <v>0</v>
      </c>
      <c r="U165" s="107"/>
      <c r="V165" s="107"/>
      <c r="W165" s="107"/>
      <c r="X165" s="107"/>
      <c r="Y165" s="107"/>
      <c r="Z165" s="107"/>
      <c r="AA165" s="107"/>
      <c r="AB165" s="107"/>
      <c r="AC165" s="107"/>
      <c r="AD165" s="107"/>
      <c r="AE165" s="107"/>
      <c r="AR165" s="254" t="s">
        <v>123</v>
      </c>
      <c r="AT165" s="254" t="s">
        <v>120</v>
      </c>
      <c r="AU165" s="254" t="s">
        <v>18</v>
      </c>
      <c r="AY165" s="89" t="s">
        <v>118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89" t="s">
        <v>85</v>
      </c>
      <c r="BK165" s="255">
        <f>ROUND(I165*H165,2)</f>
        <v>0</v>
      </c>
      <c r="BL165" s="89" t="s">
        <v>123</v>
      </c>
      <c r="BM165" s="254" t="s">
        <v>1310</v>
      </c>
    </row>
    <row r="166" spans="1:65" s="112" customFormat="1" x14ac:dyDescent="0.2">
      <c r="A166" s="107"/>
      <c r="B166" s="108"/>
      <c r="C166" s="107"/>
      <c r="D166" s="256" t="s">
        <v>124</v>
      </c>
      <c r="E166" s="107"/>
      <c r="F166" s="257" t="s">
        <v>1311</v>
      </c>
      <c r="G166" s="107"/>
      <c r="H166" s="107"/>
      <c r="I166" s="176"/>
      <c r="J166" s="107"/>
      <c r="K166" s="107"/>
      <c r="L166" s="108"/>
      <c r="M166" s="258"/>
      <c r="N166" s="259"/>
      <c r="O166" s="138"/>
      <c r="P166" s="138"/>
      <c r="Q166" s="138"/>
      <c r="R166" s="138"/>
      <c r="S166" s="138"/>
      <c r="T166" s="139"/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  <c r="AT166" s="89" t="s">
        <v>124</v>
      </c>
      <c r="AU166" s="89" t="s">
        <v>18</v>
      </c>
    </row>
    <row r="167" spans="1:65" s="260" customFormat="1" x14ac:dyDescent="0.2">
      <c r="B167" s="261"/>
      <c r="D167" s="262" t="s">
        <v>125</v>
      </c>
      <c r="E167" s="263" t="s">
        <v>1</v>
      </c>
      <c r="F167" s="264" t="s">
        <v>1312</v>
      </c>
      <c r="H167" s="265">
        <v>8.2000000000000003E-2</v>
      </c>
      <c r="I167" s="179"/>
      <c r="L167" s="261"/>
      <c r="M167" s="266"/>
      <c r="N167" s="267"/>
      <c r="O167" s="267"/>
      <c r="P167" s="267"/>
      <c r="Q167" s="267"/>
      <c r="R167" s="267"/>
      <c r="S167" s="267"/>
      <c r="T167" s="268"/>
      <c r="AT167" s="263" t="s">
        <v>125</v>
      </c>
      <c r="AU167" s="263" t="s">
        <v>18</v>
      </c>
      <c r="AV167" s="260" t="s">
        <v>18</v>
      </c>
      <c r="AW167" s="260" t="s">
        <v>35</v>
      </c>
      <c r="AX167" s="260" t="s">
        <v>85</v>
      </c>
      <c r="AY167" s="263" t="s">
        <v>118</v>
      </c>
    </row>
    <row r="168" spans="1:65" s="112" customFormat="1" ht="24.2" customHeight="1" x14ac:dyDescent="0.2">
      <c r="A168" s="107"/>
      <c r="B168" s="108"/>
      <c r="C168" s="244" t="s">
        <v>166</v>
      </c>
      <c r="D168" s="244" t="s">
        <v>120</v>
      </c>
      <c r="E168" s="245" t="s">
        <v>671</v>
      </c>
      <c r="F168" s="246" t="s">
        <v>1313</v>
      </c>
      <c r="G168" s="247" t="s">
        <v>189</v>
      </c>
      <c r="H168" s="248">
        <v>5</v>
      </c>
      <c r="I168" s="85"/>
      <c r="J168" s="249">
        <f>ROUND(I168*H168,2)</f>
        <v>0</v>
      </c>
      <c r="K168" s="246" t="s">
        <v>122</v>
      </c>
      <c r="L168" s="108"/>
      <c r="M168" s="250" t="s">
        <v>1</v>
      </c>
      <c r="N168" s="251" t="s">
        <v>45</v>
      </c>
      <c r="O168" s="252">
        <v>0.88500000000000001</v>
      </c>
      <c r="P168" s="252">
        <f>O168*H168</f>
        <v>4.4249999999999998</v>
      </c>
      <c r="Q168" s="252">
        <v>8.8319999999999996E-2</v>
      </c>
      <c r="R168" s="252">
        <f>Q168*H168</f>
        <v>0.44159999999999999</v>
      </c>
      <c r="S168" s="252">
        <v>0</v>
      </c>
      <c r="T168" s="253">
        <f>S168*H168</f>
        <v>0</v>
      </c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  <c r="AR168" s="254" t="s">
        <v>123</v>
      </c>
      <c r="AT168" s="254" t="s">
        <v>120</v>
      </c>
      <c r="AU168" s="254" t="s">
        <v>18</v>
      </c>
      <c r="AY168" s="89" t="s">
        <v>118</v>
      </c>
      <c r="BE168" s="255">
        <f>IF(N168="základní",J168,0)</f>
        <v>0</v>
      </c>
      <c r="BF168" s="255">
        <f>IF(N168="snížená",J168,0)</f>
        <v>0</v>
      </c>
      <c r="BG168" s="255">
        <f>IF(N168="zákl. přenesená",J168,0)</f>
        <v>0</v>
      </c>
      <c r="BH168" s="255">
        <f>IF(N168="sníž. přenesená",J168,0)</f>
        <v>0</v>
      </c>
      <c r="BI168" s="255">
        <f>IF(N168="nulová",J168,0)</f>
        <v>0</v>
      </c>
      <c r="BJ168" s="89" t="s">
        <v>85</v>
      </c>
      <c r="BK168" s="255">
        <f>ROUND(I168*H168,2)</f>
        <v>0</v>
      </c>
      <c r="BL168" s="89" t="s">
        <v>123</v>
      </c>
      <c r="BM168" s="254" t="s">
        <v>1314</v>
      </c>
    </row>
    <row r="169" spans="1:65" s="112" customFormat="1" x14ac:dyDescent="0.2">
      <c r="A169" s="107"/>
      <c r="B169" s="108"/>
      <c r="C169" s="107"/>
      <c r="D169" s="256" t="s">
        <v>124</v>
      </c>
      <c r="E169" s="107"/>
      <c r="F169" s="257" t="s">
        <v>674</v>
      </c>
      <c r="G169" s="107"/>
      <c r="H169" s="107"/>
      <c r="I169" s="176"/>
      <c r="J169" s="107"/>
      <c r="K169" s="107"/>
      <c r="L169" s="108"/>
      <c r="M169" s="258"/>
      <c r="N169" s="259"/>
      <c r="O169" s="138"/>
      <c r="P169" s="138"/>
      <c r="Q169" s="138"/>
      <c r="R169" s="138"/>
      <c r="S169" s="138"/>
      <c r="T169" s="139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T169" s="89" t="s">
        <v>124</v>
      </c>
      <c r="AU169" s="89" t="s">
        <v>18</v>
      </c>
    </row>
    <row r="170" spans="1:65" s="112" customFormat="1" ht="19.5" x14ac:dyDescent="0.2">
      <c r="A170" s="107"/>
      <c r="B170" s="108"/>
      <c r="C170" s="107"/>
      <c r="D170" s="262" t="s">
        <v>139</v>
      </c>
      <c r="E170" s="107"/>
      <c r="F170" s="269" t="s">
        <v>675</v>
      </c>
      <c r="G170" s="107"/>
      <c r="H170" s="107"/>
      <c r="I170" s="176"/>
      <c r="J170" s="107"/>
      <c r="K170" s="107"/>
      <c r="L170" s="108"/>
      <c r="M170" s="258"/>
      <c r="N170" s="259"/>
      <c r="O170" s="138"/>
      <c r="P170" s="138"/>
      <c r="Q170" s="138"/>
      <c r="R170" s="138"/>
      <c r="S170" s="138"/>
      <c r="T170" s="139"/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  <c r="AT170" s="89" t="s">
        <v>139</v>
      </c>
      <c r="AU170" s="89" t="s">
        <v>18</v>
      </c>
    </row>
    <row r="171" spans="1:65" s="233" customFormat="1" ht="22.9" customHeight="1" x14ac:dyDescent="0.2">
      <c r="B171" s="234"/>
      <c r="D171" s="235" t="s">
        <v>79</v>
      </c>
      <c r="E171" s="287" t="s">
        <v>128</v>
      </c>
      <c r="F171" s="287" t="s">
        <v>1083</v>
      </c>
      <c r="I171" s="178"/>
      <c r="J171" s="288">
        <f>BK171</f>
        <v>0</v>
      </c>
      <c r="L171" s="234"/>
      <c r="M171" s="238"/>
      <c r="N171" s="239"/>
      <c r="O171" s="239"/>
      <c r="P171" s="240">
        <f>SUM(P172:P182)</f>
        <v>16.579719000000001</v>
      </c>
      <c r="Q171" s="239"/>
      <c r="R171" s="240">
        <f>SUM(R172:R182)</f>
        <v>119.91579064000001</v>
      </c>
      <c r="S171" s="239"/>
      <c r="T171" s="241">
        <f>SUM(T172:T182)</f>
        <v>0</v>
      </c>
      <c r="AR171" s="235" t="s">
        <v>85</v>
      </c>
      <c r="AT171" s="242" t="s">
        <v>79</v>
      </c>
      <c r="AU171" s="242" t="s">
        <v>85</v>
      </c>
      <c r="AY171" s="235" t="s">
        <v>118</v>
      </c>
      <c r="BK171" s="243">
        <f>SUM(BK172:BK182)</f>
        <v>0</v>
      </c>
    </row>
    <row r="172" spans="1:65" s="112" customFormat="1" ht="24.2" customHeight="1" x14ac:dyDescent="0.2">
      <c r="A172" s="107"/>
      <c r="B172" s="108"/>
      <c r="C172" s="244" t="s">
        <v>167</v>
      </c>
      <c r="D172" s="244" t="s">
        <v>120</v>
      </c>
      <c r="E172" s="245" t="s">
        <v>1084</v>
      </c>
      <c r="F172" s="246" t="s">
        <v>1085</v>
      </c>
      <c r="G172" s="247" t="s">
        <v>121</v>
      </c>
      <c r="H172" s="248">
        <v>267.54000000000002</v>
      </c>
      <c r="I172" s="85"/>
      <c r="J172" s="249">
        <f>ROUND(I172*H172,2)</f>
        <v>0</v>
      </c>
      <c r="K172" s="246" t="s">
        <v>122</v>
      </c>
      <c r="L172" s="108"/>
      <c r="M172" s="250" t="s">
        <v>1</v>
      </c>
      <c r="N172" s="251" t="s">
        <v>45</v>
      </c>
      <c r="O172" s="252">
        <v>3.1E-2</v>
      </c>
      <c r="P172" s="252">
        <f>O172*H172</f>
        <v>8.2937400000000014</v>
      </c>
      <c r="Q172" s="252">
        <v>0.23</v>
      </c>
      <c r="R172" s="252">
        <f>Q172*H172</f>
        <v>61.534200000000006</v>
      </c>
      <c r="S172" s="252">
        <v>0</v>
      </c>
      <c r="T172" s="253">
        <f>S172*H172</f>
        <v>0</v>
      </c>
      <c r="U172" s="107"/>
      <c r="V172" s="107"/>
      <c r="W172" s="107"/>
      <c r="X172" s="107"/>
      <c r="Y172" s="107"/>
      <c r="Z172" s="107"/>
      <c r="AA172" s="107"/>
      <c r="AB172" s="107"/>
      <c r="AC172" s="107"/>
      <c r="AD172" s="107"/>
      <c r="AE172" s="107"/>
      <c r="AR172" s="254" t="s">
        <v>123</v>
      </c>
      <c r="AT172" s="254" t="s">
        <v>120</v>
      </c>
      <c r="AU172" s="254" t="s">
        <v>18</v>
      </c>
      <c r="AY172" s="89" t="s">
        <v>118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89" t="s">
        <v>85</v>
      </c>
      <c r="BK172" s="255">
        <f>ROUND(I172*H172,2)</f>
        <v>0</v>
      </c>
      <c r="BL172" s="89" t="s">
        <v>123</v>
      </c>
      <c r="BM172" s="254" t="s">
        <v>1315</v>
      </c>
    </row>
    <row r="173" spans="1:65" s="112" customFormat="1" x14ac:dyDescent="0.2">
      <c r="A173" s="107"/>
      <c r="B173" s="108"/>
      <c r="C173" s="107"/>
      <c r="D173" s="256" t="s">
        <v>124</v>
      </c>
      <c r="E173" s="107"/>
      <c r="F173" s="257" t="s">
        <v>1087</v>
      </c>
      <c r="G173" s="107"/>
      <c r="H173" s="107"/>
      <c r="I173" s="176"/>
      <c r="J173" s="107"/>
      <c r="K173" s="107"/>
      <c r="L173" s="108"/>
      <c r="M173" s="258"/>
      <c r="N173" s="259"/>
      <c r="O173" s="138"/>
      <c r="P173" s="138"/>
      <c r="Q173" s="138"/>
      <c r="R173" s="138"/>
      <c r="S173" s="138"/>
      <c r="T173" s="139"/>
      <c r="U173" s="107"/>
      <c r="V173" s="107"/>
      <c r="W173" s="107"/>
      <c r="X173" s="107"/>
      <c r="Y173" s="107"/>
      <c r="Z173" s="107"/>
      <c r="AA173" s="107"/>
      <c r="AB173" s="107"/>
      <c r="AC173" s="107"/>
      <c r="AD173" s="107"/>
      <c r="AE173" s="107"/>
      <c r="AT173" s="89" t="s">
        <v>124</v>
      </c>
      <c r="AU173" s="89" t="s">
        <v>18</v>
      </c>
    </row>
    <row r="174" spans="1:65" s="112" customFormat="1" ht="19.5" x14ac:dyDescent="0.2">
      <c r="A174" s="107"/>
      <c r="B174" s="108"/>
      <c r="C174" s="107"/>
      <c r="D174" s="262" t="s">
        <v>139</v>
      </c>
      <c r="E174" s="107"/>
      <c r="F174" s="269" t="s">
        <v>1088</v>
      </c>
      <c r="G174" s="107"/>
      <c r="H174" s="107"/>
      <c r="I174" s="176"/>
      <c r="J174" s="107"/>
      <c r="K174" s="107"/>
      <c r="L174" s="108"/>
      <c r="M174" s="258"/>
      <c r="N174" s="259"/>
      <c r="O174" s="138"/>
      <c r="P174" s="138"/>
      <c r="Q174" s="138"/>
      <c r="R174" s="138"/>
      <c r="S174" s="138"/>
      <c r="T174" s="139"/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  <c r="AE174" s="107"/>
      <c r="AT174" s="89" t="s">
        <v>139</v>
      </c>
      <c r="AU174" s="89" t="s">
        <v>18</v>
      </c>
    </row>
    <row r="175" spans="1:65" s="112" customFormat="1" ht="24.2" customHeight="1" x14ac:dyDescent="0.2">
      <c r="A175" s="107"/>
      <c r="B175" s="108"/>
      <c r="C175" s="244" t="s">
        <v>168</v>
      </c>
      <c r="D175" s="244" t="s">
        <v>120</v>
      </c>
      <c r="E175" s="245" t="s">
        <v>1089</v>
      </c>
      <c r="F175" s="246" t="s">
        <v>1090</v>
      </c>
      <c r="G175" s="247" t="s">
        <v>121</v>
      </c>
      <c r="H175" s="248">
        <v>267.54000000000002</v>
      </c>
      <c r="I175" s="85"/>
      <c r="J175" s="249">
        <f>ROUND(I175*H175,2)</f>
        <v>0</v>
      </c>
      <c r="K175" s="246" t="s">
        <v>122</v>
      </c>
      <c r="L175" s="108"/>
      <c r="M175" s="250" t="s">
        <v>1</v>
      </c>
      <c r="N175" s="251" t="s">
        <v>45</v>
      </c>
      <c r="O175" s="252">
        <v>2.4E-2</v>
      </c>
      <c r="P175" s="252">
        <f>O175*H175</f>
        <v>6.4209600000000009</v>
      </c>
      <c r="Q175" s="252">
        <v>0.216</v>
      </c>
      <c r="R175" s="252">
        <f>Q175*H175</f>
        <v>57.788640000000001</v>
      </c>
      <c r="S175" s="252">
        <v>0</v>
      </c>
      <c r="T175" s="253">
        <f>S175*H175</f>
        <v>0</v>
      </c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R175" s="254" t="s">
        <v>123</v>
      </c>
      <c r="AT175" s="254" t="s">
        <v>120</v>
      </c>
      <c r="AU175" s="254" t="s">
        <v>18</v>
      </c>
      <c r="AY175" s="89" t="s">
        <v>118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89" t="s">
        <v>85</v>
      </c>
      <c r="BK175" s="255">
        <f>ROUND(I175*H175,2)</f>
        <v>0</v>
      </c>
      <c r="BL175" s="89" t="s">
        <v>123</v>
      </c>
      <c r="BM175" s="254" t="s">
        <v>1316</v>
      </c>
    </row>
    <row r="176" spans="1:65" s="112" customFormat="1" x14ac:dyDescent="0.2">
      <c r="A176" s="107"/>
      <c r="B176" s="108"/>
      <c r="C176" s="107"/>
      <c r="D176" s="256" t="s">
        <v>124</v>
      </c>
      <c r="E176" s="107"/>
      <c r="F176" s="257" t="s">
        <v>1092</v>
      </c>
      <c r="G176" s="107"/>
      <c r="H176" s="107"/>
      <c r="I176" s="176"/>
      <c r="J176" s="107"/>
      <c r="K176" s="107"/>
      <c r="L176" s="108"/>
      <c r="M176" s="258"/>
      <c r="N176" s="259"/>
      <c r="O176" s="138"/>
      <c r="P176" s="138"/>
      <c r="Q176" s="138"/>
      <c r="R176" s="138"/>
      <c r="S176" s="138"/>
      <c r="T176" s="139"/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  <c r="AE176" s="107"/>
      <c r="AT176" s="89" t="s">
        <v>124</v>
      </c>
      <c r="AU176" s="89" t="s">
        <v>18</v>
      </c>
    </row>
    <row r="177" spans="1:65" s="260" customFormat="1" x14ac:dyDescent="0.2">
      <c r="B177" s="261"/>
      <c r="D177" s="262" t="s">
        <v>125</v>
      </c>
      <c r="E177" s="263" t="s">
        <v>1</v>
      </c>
      <c r="F177" s="264" t="s">
        <v>1317</v>
      </c>
      <c r="H177" s="265">
        <v>267.54000000000002</v>
      </c>
      <c r="I177" s="179"/>
      <c r="L177" s="261"/>
      <c r="M177" s="266"/>
      <c r="N177" s="267"/>
      <c r="O177" s="267"/>
      <c r="P177" s="267"/>
      <c r="Q177" s="267"/>
      <c r="R177" s="267"/>
      <c r="S177" s="267"/>
      <c r="T177" s="268"/>
      <c r="AT177" s="263" t="s">
        <v>125</v>
      </c>
      <c r="AU177" s="263" t="s">
        <v>18</v>
      </c>
      <c r="AV177" s="260" t="s">
        <v>18</v>
      </c>
      <c r="AW177" s="260" t="s">
        <v>35</v>
      </c>
      <c r="AX177" s="260" t="s">
        <v>85</v>
      </c>
      <c r="AY177" s="263" t="s">
        <v>118</v>
      </c>
    </row>
    <row r="178" spans="1:65" s="112" customFormat="1" ht="33" customHeight="1" x14ac:dyDescent="0.2">
      <c r="A178" s="107"/>
      <c r="B178" s="108"/>
      <c r="C178" s="244" t="s">
        <v>169</v>
      </c>
      <c r="D178" s="244" t="s">
        <v>120</v>
      </c>
      <c r="E178" s="245" t="s">
        <v>1318</v>
      </c>
      <c r="F178" s="246" t="s">
        <v>1319</v>
      </c>
      <c r="G178" s="247" t="s">
        <v>121</v>
      </c>
      <c r="H178" s="248">
        <v>1.649</v>
      </c>
      <c r="I178" s="85"/>
      <c r="J178" s="249">
        <f>ROUND(I178*H178,2)</f>
        <v>0</v>
      </c>
      <c r="K178" s="246" t="s">
        <v>122</v>
      </c>
      <c r="L178" s="108"/>
      <c r="M178" s="250" t="s">
        <v>1</v>
      </c>
      <c r="N178" s="251" t="s">
        <v>45</v>
      </c>
      <c r="O178" s="252">
        <v>1.131</v>
      </c>
      <c r="P178" s="252">
        <f>O178*H178</f>
        <v>1.865019</v>
      </c>
      <c r="Q178" s="252">
        <v>0.19536000000000001</v>
      </c>
      <c r="R178" s="252">
        <f>Q178*H178</f>
        <v>0.32214863999999999</v>
      </c>
      <c r="S178" s="252">
        <v>0</v>
      </c>
      <c r="T178" s="253">
        <f>S178*H178</f>
        <v>0</v>
      </c>
      <c r="U178" s="107"/>
      <c r="V178" s="107"/>
      <c r="W178" s="107"/>
      <c r="X178" s="107"/>
      <c r="Y178" s="107"/>
      <c r="Z178" s="107"/>
      <c r="AA178" s="107"/>
      <c r="AB178" s="107"/>
      <c r="AC178" s="107"/>
      <c r="AD178" s="107"/>
      <c r="AE178" s="107"/>
      <c r="AR178" s="254" t="s">
        <v>123</v>
      </c>
      <c r="AT178" s="254" t="s">
        <v>120</v>
      </c>
      <c r="AU178" s="254" t="s">
        <v>18</v>
      </c>
      <c r="AY178" s="89" t="s">
        <v>118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89" t="s">
        <v>85</v>
      </c>
      <c r="BK178" s="255">
        <f>ROUND(I178*H178,2)</f>
        <v>0</v>
      </c>
      <c r="BL178" s="89" t="s">
        <v>123</v>
      </c>
      <c r="BM178" s="254" t="s">
        <v>1320</v>
      </c>
    </row>
    <row r="179" spans="1:65" s="112" customFormat="1" x14ac:dyDescent="0.2">
      <c r="A179" s="107"/>
      <c r="B179" s="108"/>
      <c r="C179" s="107"/>
      <c r="D179" s="256" t="s">
        <v>124</v>
      </c>
      <c r="E179" s="107"/>
      <c r="F179" s="257" t="s">
        <v>1321</v>
      </c>
      <c r="G179" s="107"/>
      <c r="H179" s="107"/>
      <c r="I179" s="176"/>
      <c r="J179" s="107"/>
      <c r="K179" s="107"/>
      <c r="L179" s="108"/>
      <c r="M179" s="258"/>
      <c r="N179" s="259"/>
      <c r="O179" s="138"/>
      <c r="P179" s="138"/>
      <c r="Q179" s="138"/>
      <c r="R179" s="138"/>
      <c r="S179" s="138"/>
      <c r="T179" s="139"/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T179" s="89" t="s">
        <v>124</v>
      </c>
      <c r="AU179" s="89" t="s">
        <v>18</v>
      </c>
    </row>
    <row r="180" spans="1:65" s="260" customFormat="1" x14ac:dyDescent="0.2">
      <c r="B180" s="261"/>
      <c r="D180" s="262" t="s">
        <v>125</v>
      </c>
      <c r="E180" s="263" t="s">
        <v>1</v>
      </c>
      <c r="F180" s="264" t="s">
        <v>1322</v>
      </c>
      <c r="H180" s="265">
        <v>1.649</v>
      </c>
      <c r="I180" s="179"/>
      <c r="L180" s="261"/>
      <c r="M180" s="266"/>
      <c r="N180" s="267"/>
      <c r="O180" s="267"/>
      <c r="P180" s="267"/>
      <c r="Q180" s="267"/>
      <c r="R180" s="267"/>
      <c r="S180" s="267"/>
      <c r="T180" s="268"/>
      <c r="AT180" s="263" t="s">
        <v>125</v>
      </c>
      <c r="AU180" s="263" t="s">
        <v>18</v>
      </c>
      <c r="AV180" s="260" t="s">
        <v>18</v>
      </c>
      <c r="AW180" s="260" t="s">
        <v>35</v>
      </c>
      <c r="AX180" s="260" t="s">
        <v>85</v>
      </c>
      <c r="AY180" s="263" t="s">
        <v>118</v>
      </c>
    </row>
    <row r="181" spans="1:65" s="112" customFormat="1" ht="16.5" customHeight="1" x14ac:dyDescent="0.2">
      <c r="A181" s="107"/>
      <c r="B181" s="108"/>
      <c r="C181" s="278" t="s">
        <v>170</v>
      </c>
      <c r="D181" s="278" t="s">
        <v>157</v>
      </c>
      <c r="E181" s="279" t="s">
        <v>1323</v>
      </c>
      <c r="F181" s="280" t="s">
        <v>1324</v>
      </c>
      <c r="G181" s="281" t="s">
        <v>121</v>
      </c>
      <c r="H181" s="282">
        <v>1.6819999999999999</v>
      </c>
      <c r="I181" s="86"/>
      <c r="J181" s="283">
        <f>ROUND(I181*H181,2)</f>
        <v>0</v>
      </c>
      <c r="K181" s="280" t="s">
        <v>122</v>
      </c>
      <c r="L181" s="284"/>
      <c r="M181" s="285" t="s">
        <v>1</v>
      </c>
      <c r="N181" s="286" t="s">
        <v>45</v>
      </c>
      <c r="O181" s="252">
        <v>0</v>
      </c>
      <c r="P181" s="252">
        <f>O181*H181</f>
        <v>0</v>
      </c>
      <c r="Q181" s="252">
        <v>0.161</v>
      </c>
      <c r="R181" s="252">
        <f>Q181*H181</f>
        <v>0.27080199999999999</v>
      </c>
      <c r="S181" s="252">
        <v>0</v>
      </c>
      <c r="T181" s="253">
        <f>S181*H181</f>
        <v>0</v>
      </c>
      <c r="U181" s="107"/>
      <c r="V181" s="107"/>
      <c r="W181" s="107"/>
      <c r="X181" s="107"/>
      <c r="Y181" s="107"/>
      <c r="Z181" s="107"/>
      <c r="AA181" s="107"/>
      <c r="AB181" s="107"/>
      <c r="AC181" s="107"/>
      <c r="AD181" s="107"/>
      <c r="AE181" s="107"/>
      <c r="AR181" s="254" t="s">
        <v>141</v>
      </c>
      <c r="AT181" s="254" t="s">
        <v>157</v>
      </c>
      <c r="AU181" s="254" t="s">
        <v>18</v>
      </c>
      <c r="AY181" s="89" t="s">
        <v>118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89" t="s">
        <v>85</v>
      </c>
      <c r="BK181" s="255">
        <f>ROUND(I181*H181,2)</f>
        <v>0</v>
      </c>
      <c r="BL181" s="89" t="s">
        <v>123</v>
      </c>
      <c r="BM181" s="254" t="s">
        <v>1325</v>
      </c>
    </row>
    <row r="182" spans="1:65" s="260" customFormat="1" x14ac:dyDescent="0.2">
      <c r="B182" s="261"/>
      <c r="D182" s="262" t="s">
        <v>125</v>
      </c>
      <c r="E182" s="263" t="s">
        <v>1</v>
      </c>
      <c r="F182" s="264" t="s">
        <v>1326</v>
      </c>
      <c r="H182" s="265">
        <v>1.6819999999999999</v>
      </c>
      <c r="I182" s="179"/>
      <c r="L182" s="261"/>
      <c r="M182" s="266"/>
      <c r="N182" s="267"/>
      <c r="O182" s="267"/>
      <c r="P182" s="267"/>
      <c r="Q182" s="267"/>
      <c r="R182" s="267"/>
      <c r="S182" s="267"/>
      <c r="T182" s="268"/>
      <c r="AT182" s="263" t="s">
        <v>125</v>
      </c>
      <c r="AU182" s="263" t="s">
        <v>18</v>
      </c>
      <c r="AV182" s="260" t="s">
        <v>18</v>
      </c>
      <c r="AW182" s="260" t="s">
        <v>35</v>
      </c>
      <c r="AX182" s="260" t="s">
        <v>85</v>
      </c>
      <c r="AY182" s="263" t="s">
        <v>118</v>
      </c>
    </row>
    <row r="183" spans="1:65" s="233" customFormat="1" ht="22.9" customHeight="1" x14ac:dyDescent="0.2">
      <c r="B183" s="234"/>
      <c r="D183" s="235" t="s">
        <v>79</v>
      </c>
      <c r="E183" s="287" t="s">
        <v>141</v>
      </c>
      <c r="F183" s="287" t="s">
        <v>299</v>
      </c>
      <c r="I183" s="178"/>
      <c r="J183" s="288">
        <f>BK183</f>
        <v>0</v>
      </c>
      <c r="L183" s="234"/>
      <c r="M183" s="238"/>
      <c r="N183" s="239"/>
      <c r="O183" s="239"/>
      <c r="P183" s="240">
        <f>SUM(P184:P261)</f>
        <v>538.0553000000001</v>
      </c>
      <c r="Q183" s="239"/>
      <c r="R183" s="240">
        <f>SUM(R184:R261)</f>
        <v>78.362866749999981</v>
      </c>
      <c r="S183" s="239"/>
      <c r="T183" s="241">
        <f>SUM(T184:T261)</f>
        <v>128.83999999999997</v>
      </c>
      <c r="AR183" s="235" t="s">
        <v>85</v>
      </c>
      <c r="AT183" s="242" t="s">
        <v>79</v>
      </c>
      <c r="AU183" s="242" t="s">
        <v>85</v>
      </c>
      <c r="AY183" s="235" t="s">
        <v>118</v>
      </c>
      <c r="BK183" s="243">
        <f>SUM(BK184:BK261)</f>
        <v>0</v>
      </c>
    </row>
    <row r="184" spans="1:65" s="112" customFormat="1" ht="16.5" customHeight="1" x14ac:dyDescent="0.2">
      <c r="A184" s="107"/>
      <c r="B184" s="108"/>
      <c r="C184" s="244" t="s">
        <v>173</v>
      </c>
      <c r="D184" s="244" t="s">
        <v>120</v>
      </c>
      <c r="E184" s="245" t="s">
        <v>1327</v>
      </c>
      <c r="F184" s="246" t="s">
        <v>1328</v>
      </c>
      <c r="G184" s="247" t="s">
        <v>127</v>
      </c>
      <c r="H184" s="248">
        <v>30</v>
      </c>
      <c r="I184" s="85"/>
      <c r="J184" s="249">
        <f>ROUND(I184*H184,2)</f>
        <v>0</v>
      </c>
      <c r="K184" s="246" t="s">
        <v>122</v>
      </c>
      <c r="L184" s="108"/>
      <c r="M184" s="250" t="s">
        <v>1</v>
      </c>
      <c r="N184" s="251" t="s">
        <v>45</v>
      </c>
      <c r="O184" s="252">
        <v>0.20499999999999999</v>
      </c>
      <c r="P184" s="252">
        <f>O184*H184</f>
        <v>6.1499999999999995</v>
      </c>
      <c r="Q184" s="252">
        <v>0</v>
      </c>
      <c r="R184" s="252">
        <f>Q184*H184</f>
        <v>0</v>
      </c>
      <c r="S184" s="252">
        <v>0.32</v>
      </c>
      <c r="T184" s="253">
        <f>S184*H184</f>
        <v>9.6</v>
      </c>
      <c r="U184" s="107"/>
      <c r="V184" s="107"/>
      <c r="W184" s="107"/>
      <c r="X184" s="107"/>
      <c r="Y184" s="107"/>
      <c r="Z184" s="107"/>
      <c r="AA184" s="107"/>
      <c r="AB184" s="107"/>
      <c r="AC184" s="107"/>
      <c r="AD184" s="107"/>
      <c r="AE184" s="107"/>
      <c r="AR184" s="254" t="s">
        <v>123</v>
      </c>
      <c r="AT184" s="254" t="s">
        <v>120</v>
      </c>
      <c r="AU184" s="254" t="s">
        <v>18</v>
      </c>
      <c r="AY184" s="89" t="s">
        <v>118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89" t="s">
        <v>85</v>
      </c>
      <c r="BK184" s="255">
        <f>ROUND(I184*H184,2)</f>
        <v>0</v>
      </c>
      <c r="BL184" s="89" t="s">
        <v>123</v>
      </c>
      <c r="BM184" s="254" t="s">
        <v>1329</v>
      </c>
    </row>
    <row r="185" spans="1:65" s="112" customFormat="1" x14ac:dyDescent="0.2">
      <c r="A185" s="107"/>
      <c r="B185" s="108"/>
      <c r="C185" s="107"/>
      <c r="D185" s="256" t="s">
        <v>124</v>
      </c>
      <c r="E185" s="107"/>
      <c r="F185" s="257" t="s">
        <v>1330</v>
      </c>
      <c r="G185" s="107"/>
      <c r="H185" s="107"/>
      <c r="I185" s="176"/>
      <c r="J185" s="107"/>
      <c r="K185" s="107"/>
      <c r="L185" s="108"/>
      <c r="M185" s="258"/>
      <c r="N185" s="259"/>
      <c r="O185" s="138"/>
      <c r="P185" s="138"/>
      <c r="Q185" s="138"/>
      <c r="R185" s="138"/>
      <c r="S185" s="138"/>
      <c r="T185" s="139"/>
      <c r="U185" s="107"/>
      <c r="V185" s="107"/>
      <c r="W185" s="107"/>
      <c r="X185" s="107"/>
      <c r="Y185" s="107"/>
      <c r="Z185" s="107"/>
      <c r="AA185" s="107"/>
      <c r="AB185" s="107"/>
      <c r="AC185" s="107"/>
      <c r="AD185" s="107"/>
      <c r="AE185" s="107"/>
      <c r="AT185" s="89" t="s">
        <v>124</v>
      </c>
      <c r="AU185" s="89" t="s">
        <v>18</v>
      </c>
    </row>
    <row r="186" spans="1:65" s="260" customFormat="1" x14ac:dyDescent="0.2">
      <c r="B186" s="261"/>
      <c r="D186" s="262" t="s">
        <v>125</v>
      </c>
      <c r="E186" s="263" t="s">
        <v>1</v>
      </c>
      <c r="F186" s="264" t="s">
        <v>1331</v>
      </c>
      <c r="H186" s="265">
        <v>30</v>
      </c>
      <c r="I186" s="179"/>
      <c r="L186" s="261"/>
      <c r="M186" s="266"/>
      <c r="N186" s="267"/>
      <c r="O186" s="267"/>
      <c r="P186" s="267"/>
      <c r="Q186" s="267"/>
      <c r="R186" s="267"/>
      <c r="S186" s="267"/>
      <c r="T186" s="268"/>
      <c r="AT186" s="263" t="s">
        <v>125</v>
      </c>
      <c r="AU186" s="263" t="s">
        <v>18</v>
      </c>
      <c r="AV186" s="260" t="s">
        <v>18</v>
      </c>
      <c r="AW186" s="260" t="s">
        <v>35</v>
      </c>
      <c r="AX186" s="260" t="s">
        <v>85</v>
      </c>
      <c r="AY186" s="263" t="s">
        <v>118</v>
      </c>
    </row>
    <row r="187" spans="1:65" s="112" customFormat="1" ht="16.5" customHeight="1" x14ac:dyDescent="0.2">
      <c r="A187" s="107"/>
      <c r="B187" s="108"/>
      <c r="C187" s="244" t="s">
        <v>176</v>
      </c>
      <c r="D187" s="244" t="s">
        <v>120</v>
      </c>
      <c r="E187" s="245" t="s">
        <v>702</v>
      </c>
      <c r="F187" s="246" t="s">
        <v>1332</v>
      </c>
      <c r="G187" s="247" t="s">
        <v>127</v>
      </c>
      <c r="H187" s="248">
        <v>167</v>
      </c>
      <c r="I187" s="85"/>
      <c r="J187" s="249">
        <f>ROUND(I187*H187,2)</f>
        <v>0</v>
      </c>
      <c r="K187" s="246" t="s">
        <v>122</v>
      </c>
      <c r="L187" s="108"/>
      <c r="M187" s="250" t="s">
        <v>1</v>
      </c>
      <c r="N187" s="251" t="s">
        <v>45</v>
      </c>
      <c r="O187" s="252">
        <v>0.28000000000000003</v>
      </c>
      <c r="P187" s="252">
        <f>O187*H187</f>
        <v>46.760000000000005</v>
      </c>
      <c r="Q187" s="252">
        <v>0</v>
      </c>
      <c r="R187" s="252">
        <f>Q187*H187</f>
        <v>0</v>
      </c>
      <c r="S187" s="252">
        <v>0.7</v>
      </c>
      <c r="T187" s="253">
        <f>S187*H187</f>
        <v>116.89999999999999</v>
      </c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R187" s="254" t="s">
        <v>123</v>
      </c>
      <c r="AT187" s="254" t="s">
        <v>120</v>
      </c>
      <c r="AU187" s="254" t="s">
        <v>18</v>
      </c>
      <c r="AY187" s="89" t="s">
        <v>118</v>
      </c>
      <c r="BE187" s="255">
        <f>IF(N187="základní",J187,0)</f>
        <v>0</v>
      </c>
      <c r="BF187" s="255">
        <f>IF(N187="snížená",J187,0)</f>
        <v>0</v>
      </c>
      <c r="BG187" s="255">
        <f>IF(N187="zákl. přenesená",J187,0)</f>
        <v>0</v>
      </c>
      <c r="BH187" s="255">
        <f>IF(N187="sníž. přenesená",J187,0)</f>
        <v>0</v>
      </c>
      <c r="BI187" s="255">
        <f>IF(N187="nulová",J187,0)</f>
        <v>0</v>
      </c>
      <c r="BJ187" s="89" t="s">
        <v>85</v>
      </c>
      <c r="BK187" s="255">
        <f>ROUND(I187*H187,2)</f>
        <v>0</v>
      </c>
      <c r="BL187" s="89" t="s">
        <v>123</v>
      </c>
      <c r="BM187" s="254" t="s">
        <v>1333</v>
      </c>
    </row>
    <row r="188" spans="1:65" s="112" customFormat="1" x14ac:dyDescent="0.2">
      <c r="A188" s="107"/>
      <c r="B188" s="108"/>
      <c r="C188" s="107"/>
      <c r="D188" s="256" t="s">
        <v>124</v>
      </c>
      <c r="E188" s="107"/>
      <c r="F188" s="257" t="s">
        <v>705</v>
      </c>
      <c r="G188" s="107"/>
      <c r="H188" s="107"/>
      <c r="I188" s="176"/>
      <c r="J188" s="107"/>
      <c r="K188" s="107"/>
      <c r="L188" s="108"/>
      <c r="M188" s="258"/>
      <c r="N188" s="259"/>
      <c r="O188" s="138"/>
      <c r="P188" s="138"/>
      <c r="Q188" s="138"/>
      <c r="R188" s="138"/>
      <c r="S188" s="138"/>
      <c r="T188" s="139"/>
      <c r="U188" s="107"/>
      <c r="V188" s="107"/>
      <c r="W188" s="107"/>
      <c r="X188" s="107"/>
      <c r="Y188" s="107"/>
      <c r="Z188" s="107"/>
      <c r="AA188" s="107"/>
      <c r="AB188" s="107"/>
      <c r="AC188" s="107"/>
      <c r="AD188" s="107"/>
      <c r="AE188" s="107"/>
      <c r="AT188" s="89" t="s">
        <v>124</v>
      </c>
      <c r="AU188" s="89" t="s">
        <v>18</v>
      </c>
    </row>
    <row r="189" spans="1:65" s="260" customFormat="1" x14ac:dyDescent="0.2">
      <c r="B189" s="261"/>
      <c r="D189" s="262" t="s">
        <v>125</v>
      </c>
      <c r="E189" s="263" t="s">
        <v>1</v>
      </c>
      <c r="F189" s="264" t="s">
        <v>1334</v>
      </c>
      <c r="H189" s="265">
        <v>107</v>
      </c>
      <c r="I189" s="179"/>
      <c r="L189" s="261"/>
      <c r="M189" s="266"/>
      <c r="N189" s="267"/>
      <c r="O189" s="267"/>
      <c r="P189" s="267"/>
      <c r="Q189" s="267"/>
      <c r="R189" s="267"/>
      <c r="S189" s="267"/>
      <c r="T189" s="268"/>
      <c r="AT189" s="263" t="s">
        <v>125</v>
      </c>
      <c r="AU189" s="263" t="s">
        <v>18</v>
      </c>
      <c r="AV189" s="260" t="s">
        <v>18</v>
      </c>
      <c r="AW189" s="260" t="s">
        <v>35</v>
      </c>
      <c r="AX189" s="260" t="s">
        <v>80</v>
      </c>
      <c r="AY189" s="263" t="s">
        <v>118</v>
      </c>
    </row>
    <row r="190" spans="1:65" s="260" customFormat="1" x14ac:dyDescent="0.2">
      <c r="B190" s="261"/>
      <c r="D190" s="262" t="s">
        <v>125</v>
      </c>
      <c r="E190" s="263" t="s">
        <v>1</v>
      </c>
      <c r="F190" s="264" t="s">
        <v>1335</v>
      </c>
      <c r="H190" s="265">
        <v>60</v>
      </c>
      <c r="I190" s="179"/>
      <c r="L190" s="261"/>
      <c r="M190" s="266"/>
      <c r="N190" s="267"/>
      <c r="O190" s="267"/>
      <c r="P190" s="267"/>
      <c r="Q190" s="267"/>
      <c r="R190" s="267"/>
      <c r="S190" s="267"/>
      <c r="T190" s="268"/>
      <c r="AT190" s="263" t="s">
        <v>125</v>
      </c>
      <c r="AU190" s="263" t="s">
        <v>18</v>
      </c>
      <c r="AV190" s="260" t="s">
        <v>18</v>
      </c>
      <c r="AW190" s="260" t="s">
        <v>35</v>
      </c>
      <c r="AX190" s="260" t="s">
        <v>80</v>
      </c>
      <c r="AY190" s="263" t="s">
        <v>118</v>
      </c>
    </row>
    <row r="191" spans="1:65" s="270" customFormat="1" x14ac:dyDescent="0.2">
      <c r="B191" s="271"/>
      <c r="D191" s="262" t="s">
        <v>125</v>
      </c>
      <c r="E191" s="272" t="s">
        <v>1</v>
      </c>
      <c r="F191" s="273" t="s">
        <v>134</v>
      </c>
      <c r="H191" s="274">
        <v>167</v>
      </c>
      <c r="I191" s="180"/>
      <c r="L191" s="271"/>
      <c r="M191" s="275"/>
      <c r="N191" s="276"/>
      <c r="O191" s="276"/>
      <c r="P191" s="276"/>
      <c r="Q191" s="276"/>
      <c r="R191" s="276"/>
      <c r="S191" s="276"/>
      <c r="T191" s="277"/>
      <c r="AT191" s="272" t="s">
        <v>125</v>
      </c>
      <c r="AU191" s="272" t="s">
        <v>18</v>
      </c>
      <c r="AV191" s="270" t="s">
        <v>123</v>
      </c>
      <c r="AW191" s="270" t="s">
        <v>35</v>
      </c>
      <c r="AX191" s="270" t="s">
        <v>85</v>
      </c>
      <c r="AY191" s="272" t="s">
        <v>118</v>
      </c>
    </row>
    <row r="192" spans="1:65" s="112" customFormat="1" ht="16.5" customHeight="1" x14ac:dyDescent="0.2">
      <c r="A192" s="107"/>
      <c r="B192" s="108"/>
      <c r="C192" s="244" t="s">
        <v>182</v>
      </c>
      <c r="D192" s="244" t="s">
        <v>120</v>
      </c>
      <c r="E192" s="245" t="s">
        <v>1336</v>
      </c>
      <c r="F192" s="246" t="s">
        <v>1337</v>
      </c>
      <c r="G192" s="247" t="s">
        <v>127</v>
      </c>
      <c r="H192" s="248">
        <v>36</v>
      </c>
      <c r="I192" s="85"/>
      <c r="J192" s="249">
        <f>ROUND(I192*H192,2)</f>
        <v>0</v>
      </c>
      <c r="K192" s="246" t="s">
        <v>122</v>
      </c>
      <c r="L192" s="108"/>
      <c r="M192" s="250" t="s">
        <v>1</v>
      </c>
      <c r="N192" s="251" t="s">
        <v>45</v>
      </c>
      <c r="O192" s="252">
        <v>0.127</v>
      </c>
      <c r="P192" s="252">
        <f>O192*H192</f>
        <v>4.5720000000000001</v>
      </c>
      <c r="Q192" s="252">
        <v>0</v>
      </c>
      <c r="R192" s="252">
        <f>Q192*H192</f>
        <v>0</v>
      </c>
      <c r="S192" s="252">
        <v>6.5000000000000002E-2</v>
      </c>
      <c r="T192" s="253">
        <f>S192*H192</f>
        <v>2.34</v>
      </c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R192" s="254" t="s">
        <v>123</v>
      </c>
      <c r="AT192" s="254" t="s">
        <v>120</v>
      </c>
      <c r="AU192" s="254" t="s">
        <v>18</v>
      </c>
      <c r="AY192" s="89" t="s">
        <v>118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89" t="s">
        <v>85</v>
      </c>
      <c r="BK192" s="255">
        <f>ROUND(I192*H192,2)</f>
        <v>0</v>
      </c>
      <c r="BL192" s="89" t="s">
        <v>123</v>
      </c>
      <c r="BM192" s="254" t="s">
        <v>1338</v>
      </c>
    </row>
    <row r="193" spans="1:65" s="112" customFormat="1" x14ac:dyDescent="0.2">
      <c r="A193" s="107"/>
      <c r="B193" s="108"/>
      <c r="C193" s="107"/>
      <c r="D193" s="256" t="s">
        <v>124</v>
      </c>
      <c r="E193" s="107"/>
      <c r="F193" s="257" t="s">
        <v>1339</v>
      </c>
      <c r="G193" s="107"/>
      <c r="H193" s="107"/>
      <c r="I193" s="176"/>
      <c r="J193" s="107"/>
      <c r="K193" s="107"/>
      <c r="L193" s="108"/>
      <c r="M193" s="258"/>
      <c r="N193" s="259"/>
      <c r="O193" s="138"/>
      <c r="P193" s="138"/>
      <c r="Q193" s="138"/>
      <c r="R193" s="138"/>
      <c r="S193" s="138"/>
      <c r="T193" s="139"/>
      <c r="U193" s="107"/>
      <c r="V193" s="107"/>
      <c r="W193" s="107"/>
      <c r="X193" s="107"/>
      <c r="Y193" s="107"/>
      <c r="Z193" s="107"/>
      <c r="AA193" s="107"/>
      <c r="AB193" s="107"/>
      <c r="AC193" s="107"/>
      <c r="AD193" s="107"/>
      <c r="AE193" s="107"/>
      <c r="AT193" s="89" t="s">
        <v>124</v>
      </c>
      <c r="AU193" s="89" t="s">
        <v>18</v>
      </c>
    </row>
    <row r="194" spans="1:65" s="260" customFormat="1" x14ac:dyDescent="0.2">
      <c r="B194" s="261"/>
      <c r="D194" s="262" t="s">
        <v>125</v>
      </c>
      <c r="E194" s="263" t="s">
        <v>1</v>
      </c>
      <c r="F194" s="264" t="s">
        <v>1340</v>
      </c>
      <c r="H194" s="265">
        <v>36</v>
      </c>
      <c r="I194" s="179"/>
      <c r="L194" s="261"/>
      <c r="M194" s="266"/>
      <c r="N194" s="267"/>
      <c r="O194" s="267"/>
      <c r="P194" s="267"/>
      <c r="Q194" s="267"/>
      <c r="R194" s="267"/>
      <c r="S194" s="267"/>
      <c r="T194" s="268"/>
      <c r="AT194" s="263" t="s">
        <v>125</v>
      </c>
      <c r="AU194" s="263" t="s">
        <v>18</v>
      </c>
      <c r="AV194" s="260" t="s">
        <v>18</v>
      </c>
      <c r="AW194" s="260" t="s">
        <v>35</v>
      </c>
      <c r="AX194" s="260" t="s">
        <v>85</v>
      </c>
      <c r="AY194" s="263" t="s">
        <v>118</v>
      </c>
    </row>
    <row r="195" spans="1:65" s="112" customFormat="1" ht="24.2" customHeight="1" x14ac:dyDescent="0.2">
      <c r="A195" s="107"/>
      <c r="B195" s="108"/>
      <c r="C195" s="244" t="s">
        <v>185</v>
      </c>
      <c r="D195" s="244" t="s">
        <v>120</v>
      </c>
      <c r="E195" s="245" t="s">
        <v>707</v>
      </c>
      <c r="F195" s="246" t="s">
        <v>708</v>
      </c>
      <c r="G195" s="247" t="s">
        <v>127</v>
      </c>
      <c r="H195" s="248">
        <v>35.5</v>
      </c>
      <c r="I195" s="85"/>
      <c r="J195" s="249">
        <f>ROUND(I195*H195,2)</f>
        <v>0</v>
      </c>
      <c r="K195" s="246" t="s">
        <v>122</v>
      </c>
      <c r="L195" s="108"/>
      <c r="M195" s="250" t="s">
        <v>1</v>
      </c>
      <c r="N195" s="251" t="s">
        <v>45</v>
      </c>
      <c r="O195" s="252">
        <v>0.35</v>
      </c>
      <c r="P195" s="252">
        <f>O195*H195</f>
        <v>12.424999999999999</v>
      </c>
      <c r="Q195" s="252">
        <v>4.0000000000000003E-5</v>
      </c>
      <c r="R195" s="252">
        <f>Q195*H195</f>
        <v>1.42E-3</v>
      </c>
      <c r="S195" s="252">
        <v>0</v>
      </c>
      <c r="T195" s="253">
        <f>S195*H195</f>
        <v>0</v>
      </c>
      <c r="U195" s="107"/>
      <c r="V195" s="107"/>
      <c r="W195" s="107"/>
      <c r="X195" s="107"/>
      <c r="Y195" s="107"/>
      <c r="Z195" s="107"/>
      <c r="AA195" s="107"/>
      <c r="AB195" s="107"/>
      <c r="AC195" s="107"/>
      <c r="AD195" s="107"/>
      <c r="AE195" s="107"/>
      <c r="AR195" s="254" t="s">
        <v>123</v>
      </c>
      <c r="AT195" s="254" t="s">
        <v>120</v>
      </c>
      <c r="AU195" s="254" t="s">
        <v>18</v>
      </c>
      <c r="AY195" s="89" t="s">
        <v>118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89" t="s">
        <v>85</v>
      </c>
      <c r="BK195" s="255">
        <f>ROUND(I195*H195,2)</f>
        <v>0</v>
      </c>
      <c r="BL195" s="89" t="s">
        <v>123</v>
      </c>
      <c r="BM195" s="254" t="s">
        <v>1341</v>
      </c>
    </row>
    <row r="196" spans="1:65" s="112" customFormat="1" x14ac:dyDescent="0.2">
      <c r="A196" s="107"/>
      <c r="B196" s="108"/>
      <c r="C196" s="107"/>
      <c r="D196" s="256" t="s">
        <v>124</v>
      </c>
      <c r="E196" s="107"/>
      <c r="F196" s="257" t="s">
        <v>1342</v>
      </c>
      <c r="G196" s="107"/>
      <c r="H196" s="107"/>
      <c r="I196" s="176"/>
      <c r="J196" s="107"/>
      <c r="K196" s="107"/>
      <c r="L196" s="108"/>
      <c r="M196" s="258"/>
      <c r="N196" s="259"/>
      <c r="O196" s="138"/>
      <c r="P196" s="138"/>
      <c r="Q196" s="138"/>
      <c r="R196" s="138"/>
      <c r="S196" s="138"/>
      <c r="T196" s="139"/>
      <c r="U196" s="107"/>
      <c r="V196" s="107"/>
      <c r="W196" s="107"/>
      <c r="X196" s="107"/>
      <c r="Y196" s="107"/>
      <c r="Z196" s="107"/>
      <c r="AA196" s="107"/>
      <c r="AB196" s="107"/>
      <c r="AC196" s="107"/>
      <c r="AD196" s="107"/>
      <c r="AE196" s="107"/>
      <c r="AT196" s="89" t="s">
        <v>124</v>
      </c>
      <c r="AU196" s="89" t="s">
        <v>18</v>
      </c>
    </row>
    <row r="197" spans="1:65" s="112" customFormat="1" ht="19.5" x14ac:dyDescent="0.2">
      <c r="A197" s="107"/>
      <c r="B197" s="108"/>
      <c r="C197" s="107"/>
      <c r="D197" s="262" t="s">
        <v>139</v>
      </c>
      <c r="E197" s="107"/>
      <c r="F197" s="269" t="s">
        <v>710</v>
      </c>
      <c r="G197" s="107"/>
      <c r="H197" s="107"/>
      <c r="I197" s="176"/>
      <c r="J197" s="107"/>
      <c r="K197" s="107"/>
      <c r="L197" s="108"/>
      <c r="M197" s="258"/>
      <c r="N197" s="259"/>
      <c r="O197" s="138"/>
      <c r="P197" s="138"/>
      <c r="Q197" s="138"/>
      <c r="R197" s="138"/>
      <c r="S197" s="138"/>
      <c r="T197" s="139"/>
      <c r="U197" s="107"/>
      <c r="V197" s="107"/>
      <c r="W197" s="107"/>
      <c r="X197" s="107"/>
      <c r="Y197" s="107"/>
      <c r="Z197" s="107"/>
      <c r="AA197" s="107"/>
      <c r="AB197" s="107"/>
      <c r="AC197" s="107"/>
      <c r="AD197" s="107"/>
      <c r="AE197" s="107"/>
      <c r="AT197" s="89" t="s">
        <v>139</v>
      </c>
      <c r="AU197" s="89" t="s">
        <v>18</v>
      </c>
    </row>
    <row r="198" spans="1:65" s="260" customFormat="1" x14ac:dyDescent="0.2">
      <c r="B198" s="261"/>
      <c r="D198" s="262" t="s">
        <v>125</v>
      </c>
      <c r="E198" s="263" t="s">
        <v>1</v>
      </c>
      <c r="F198" s="264" t="s">
        <v>1343</v>
      </c>
      <c r="H198" s="265">
        <v>35.5</v>
      </c>
      <c r="I198" s="179"/>
      <c r="L198" s="261"/>
      <c r="M198" s="266"/>
      <c r="N198" s="267"/>
      <c r="O198" s="267"/>
      <c r="P198" s="267"/>
      <c r="Q198" s="267"/>
      <c r="R198" s="267"/>
      <c r="S198" s="267"/>
      <c r="T198" s="268"/>
      <c r="AT198" s="263" t="s">
        <v>125</v>
      </c>
      <c r="AU198" s="263" t="s">
        <v>18</v>
      </c>
      <c r="AV198" s="260" t="s">
        <v>18</v>
      </c>
      <c r="AW198" s="260" t="s">
        <v>35</v>
      </c>
      <c r="AX198" s="260" t="s">
        <v>85</v>
      </c>
      <c r="AY198" s="263" t="s">
        <v>118</v>
      </c>
    </row>
    <row r="199" spans="1:65" s="112" customFormat="1" ht="16.5" customHeight="1" x14ac:dyDescent="0.2">
      <c r="A199" s="107"/>
      <c r="B199" s="108"/>
      <c r="C199" s="278" t="s">
        <v>186</v>
      </c>
      <c r="D199" s="278" t="s">
        <v>157</v>
      </c>
      <c r="E199" s="279" t="s">
        <v>712</v>
      </c>
      <c r="F199" s="280" t="s">
        <v>713</v>
      </c>
      <c r="G199" s="281" t="s">
        <v>127</v>
      </c>
      <c r="H199" s="282">
        <v>13.855</v>
      </c>
      <c r="I199" s="86"/>
      <c r="J199" s="283">
        <f>ROUND(I199*H199,2)</f>
        <v>0</v>
      </c>
      <c r="K199" s="280" t="s">
        <v>122</v>
      </c>
      <c r="L199" s="284"/>
      <c r="M199" s="285" t="s">
        <v>1</v>
      </c>
      <c r="N199" s="286" t="s">
        <v>45</v>
      </c>
      <c r="O199" s="252">
        <v>0</v>
      </c>
      <c r="P199" s="252">
        <f>O199*H199</f>
        <v>0</v>
      </c>
      <c r="Q199" s="252">
        <v>3.6999999999999998E-2</v>
      </c>
      <c r="R199" s="252">
        <f>Q199*H199</f>
        <v>0.51263499999999995</v>
      </c>
      <c r="S199" s="252">
        <v>0</v>
      </c>
      <c r="T199" s="253">
        <f>S199*H199</f>
        <v>0</v>
      </c>
      <c r="U199" s="107"/>
      <c r="V199" s="107"/>
      <c r="W199" s="107"/>
      <c r="X199" s="107"/>
      <c r="Y199" s="107"/>
      <c r="Z199" s="107"/>
      <c r="AA199" s="107"/>
      <c r="AB199" s="107"/>
      <c r="AC199" s="107"/>
      <c r="AD199" s="107"/>
      <c r="AE199" s="107"/>
      <c r="AR199" s="254" t="s">
        <v>141</v>
      </c>
      <c r="AT199" s="254" t="s">
        <v>157</v>
      </c>
      <c r="AU199" s="254" t="s">
        <v>18</v>
      </c>
      <c r="AY199" s="89" t="s">
        <v>118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89" t="s">
        <v>85</v>
      </c>
      <c r="BK199" s="255">
        <f>ROUND(I199*H199,2)</f>
        <v>0</v>
      </c>
      <c r="BL199" s="89" t="s">
        <v>123</v>
      </c>
      <c r="BM199" s="254" t="s">
        <v>1344</v>
      </c>
    </row>
    <row r="200" spans="1:65" s="260" customFormat="1" x14ac:dyDescent="0.2">
      <c r="B200" s="261"/>
      <c r="D200" s="262" t="s">
        <v>125</v>
      </c>
      <c r="E200" s="263" t="s">
        <v>1</v>
      </c>
      <c r="F200" s="264" t="s">
        <v>1345</v>
      </c>
      <c r="H200" s="265">
        <v>13.65</v>
      </c>
      <c r="I200" s="179"/>
      <c r="L200" s="261"/>
      <c r="M200" s="266"/>
      <c r="N200" s="267"/>
      <c r="O200" s="267"/>
      <c r="P200" s="267"/>
      <c r="Q200" s="267"/>
      <c r="R200" s="267"/>
      <c r="S200" s="267"/>
      <c r="T200" s="268"/>
      <c r="AT200" s="263" t="s">
        <v>125</v>
      </c>
      <c r="AU200" s="263" t="s">
        <v>18</v>
      </c>
      <c r="AV200" s="260" t="s">
        <v>18</v>
      </c>
      <c r="AW200" s="260" t="s">
        <v>35</v>
      </c>
      <c r="AX200" s="260" t="s">
        <v>80</v>
      </c>
      <c r="AY200" s="263" t="s">
        <v>118</v>
      </c>
    </row>
    <row r="201" spans="1:65" s="260" customFormat="1" x14ac:dyDescent="0.2">
      <c r="B201" s="261"/>
      <c r="D201" s="262" t="s">
        <v>125</v>
      </c>
      <c r="E201" s="263" t="s">
        <v>1</v>
      </c>
      <c r="F201" s="264" t="s">
        <v>1346</v>
      </c>
      <c r="H201" s="265">
        <v>13.855</v>
      </c>
      <c r="I201" s="179"/>
      <c r="L201" s="261"/>
      <c r="M201" s="266"/>
      <c r="N201" s="267"/>
      <c r="O201" s="267"/>
      <c r="P201" s="267"/>
      <c r="Q201" s="267"/>
      <c r="R201" s="267"/>
      <c r="S201" s="267"/>
      <c r="T201" s="268"/>
      <c r="AT201" s="263" t="s">
        <v>125</v>
      </c>
      <c r="AU201" s="263" t="s">
        <v>18</v>
      </c>
      <c r="AV201" s="260" t="s">
        <v>18</v>
      </c>
      <c r="AW201" s="260" t="s">
        <v>35</v>
      </c>
      <c r="AX201" s="260" t="s">
        <v>85</v>
      </c>
      <c r="AY201" s="263" t="s">
        <v>118</v>
      </c>
    </row>
    <row r="202" spans="1:65" s="112" customFormat="1" ht="16.5" customHeight="1" x14ac:dyDescent="0.2">
      <c r="A202" s="107"/>
      <c r="B202" s="108"/>
      <c r="C202" s="278" t="s">
        <v>190</v>
      </c>
      <c r="D202" s="278" t="s">
        <v>157</v>
      </c>
      <c r="E202" s="279" t="s">
        <v>716</v>
      </c>
      <c r="F202" s="280" t="s">
        <v>717</v>
      </c>
      <c r="G202" s="281" t="s">
        <v>127</v>
      </c>
      <c r="H202" s="282">
        <v>23.978999999999999</v>
      </c>
      <c r="I202" s="86"/>
      <c r="J202" s="283">
        <f>ROUND(I202*H202,2)</f>
        <v>0</v>
      </c>
      <c r="K202" s="280" t="s">
        <v>122</v>
      </c>
      <c r="L202" s="284"/>
      <c r="M202" s="285" t="s">
        <v>1</v>
      </c>
      <c r="N202" s="286" t="s">
        <v>45</v>
      </c>
      <c r="O202" s="252">
        <v>0</v>
      </c>
      <c r="P202" s="252">
        <f>O202*H202</f>
        <v>0</v>
      </c>
      <c r="Q202" s="252">
        <v>3.6999999999999998E-2</v>
      </c>
      <c r="R202" s="252">
        <f>Q202*H202</f>
        <v>0.88722299999999987</v>
      </c>
      <c r="S202" s="252">
        <v>0</v>
      </c>
      <c r="T202" s="253">
        <f>S202*H202</f>
        <v>0</v>
      </c>
      <c r="U202" s="107"/>
      <c r="V202" s="107"/>
      <c r="W202" s="107"/>
      <c r="X202" s="107"/>
      <c r="Y202" s="107"/>
      <c r="Z202" s="107"/>
      <c r="AA202" s="107"/>
      <c r="AB202" s="107"/>
      <c r="AC202" s="107"/>
      <c r="AD202" s="107"/>
      <c r="AE202" s="107"/>
      <c r="AR202" s="254" t="s">
        <v>141</v>
      </c>
      <c r="AT202" s="254" t="s">
        <v>157</v>
      </c>
      <c r="AU202" s="254" t="s">
        <v>18</v>
      </c>
      <c r="AY202" s="89" t="s">
        <v>118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89" t="s">
        <v>85</v>
      </c>
      <c r="BK202" s="255">
        <f>ROUND(I202*H202,2)</f>
        <v>0</v>
      </c>
      <c r="BL202" s="89" t="s">
        <v>123</v>
      </c>
      <c r="BM202" s="254" t="s">
        <v>1347</v>
      </c>
    </row>
    <row r="203" spans="1:65" s="260" customFormat="1" x14ac:dyDescent="0.2">
      <c r="B203" s="261"/>
      <c r="D203" s="262" t="s">
        <v>125</v>
      </c>
      <c r="E203" s="263" t="s">
        <v>1</v>
      </c>
      <c r="F203" s="264" t="s">
        <v>1348</v>
      </c>
      <c r="H203" s="265">
        <v>23.625</v>
      </c>
      <c r="I203" s="179"/>
      <c r="L203" s="261"/>
      <c r="M203" s="266"/>
      <c r="N203" s="267"/>
      <c r="O203" s="267"/>
      <c r="P203" s="267"/>
      <c r="Q203" s="267"/>
      <c r="R203" s="267"/>
      <c r="S203" s="267"/>
      <c r="T203" s="268"/>
      <c r="AT203" s="263" t="s">
        <v>125</v>
      </c>
      <c r="AU203" s="263" t="s">
        <v>18</v>
      </c>
      <c r="AV203" s="260" t="s">
        <v>18</v>
      </c>
      <c r="AW203" s="260" t="s">
        <v>35</v>
      </c>
      <c r="AX203" s="260" t="s">
        <v>80</v>
      </c>
      <c r="AY203" s="263" t="s">
        <v>118</v>
      </c>
    </row>
    <row r="204" spans="1:65" s="260" customFormat="1" x14ac:dyDescent="0.2">
      <c r="B204" s="261"/>
      <c r="D204" s="262" t="s">
        <v>125</v>
      </c>
      <c r="E204" s="263" t="s">
        <v>1</v>
      </c>
      <c r="F204" s="264" t="s">
        <v>1349</v>
      </c>
      <c r="H204" s="265">
        <v>23.978999999999999</v>
      </c>
      <c r="I204" s="179"/>
      <c r="L204" s="261"/>
      <c r="M204" s="266"/>
      <c r="N204" s="267"/>
      <c r="O204" s="267"/>
      <c r="P204" s="267"/>
      <c r="Q204" s="267"/>
      <c r="R204" s="267"/>
      <c r="S204" s="267"/>
      <c r="T204" s="268"/>
      <c r="AT204" s="263" t="s">
        <v>125</v>
      </c>
      <c r="AU204" s="263" t="s">
        <v>18</v>
      </c>
      <c r="AV204" s="260" t="s">
        <v>18</v>
      </c>
      <c r="AW204" s="260" t="s">
        <v>35</v>
      </c>
      <c r="AX204" s="260" t="s">
        <v>85</v>
      </c>
      <c r="AY204" s="263" t="s">
        <v>118</v>
      </c>
    </row>
    <row r="205" spans="1:65" s="112" customFormat="1" ht="24.2" customHeight="1" x14ac:dyDescent="0.2">
      <c r="A205" s="107"/>
      <c r="B205" s="108"/>
      <c r="C205" s="244" t="s">
        <v>191</v>
      </c>
      <c r="D205" s="244" t="s">
        <v>120</v>
      </c>
      <c r="E205" s="245" t="s">
        <v>720</v>
      </c>
      <c r="F205" s="246" t="s">
        <v>721</v>
      </c>
      <c r="G205" s="247" t="s">
        <v>127</v>
      </c>
      <c r="H205" s="248">
        <v>43.5</v>
      </c>
      <c r="I205" s="85"/>
      <c r="J205" s="249">
        <f>ROUND(I205*H205,2)</f>
        <v>0</v>
      </c>
      <c r="K205" s="246" t="s">
        <v>122</v>
      </c>
      <c r="L205" s="108"/>
      <c r="M205" s="250" t="s">
        <v>1</v>
      </c>
      <c r="N205" s="251" t="s">
        <v>45</v>
      </c>
      <c r="O205" s="252">
        <v>0.42</v>
      </c>
      <c r="P205" s="252">
        <f>O205*H205</f>
        <v>18.27</v>
      </c>
      <c r="Q205" s="252">
        <v>5.0000000000000002E-5</v>
      </c>
      <c r="R205" s="252">
        <f>Q205*H205</f>
        <v>2.1750000000000003E-3</v>
      </c>
      <c r="S205" s="252">
        <v>0</v>
      </c>
      <c r="T205" s="253">
        <f>S205*H205</f>
        <v>0</v>
      </c>
      <c r="U205" s="107"/>
      <c r="V205" s="107"/>
      <c r="W205" s="107"/>
      <c r="X205" s="107"/>
      <c r="Y205" s="107"/>
      <c r="Z205" s="107"/>
      <c r="AA205" s="107"/>
      <c r="AB205" s="107"/>
      <c r="AC205" s="107"/>
      <c r="AD205" s="107"/>
      <c r="AE205" s="107"/>
      <c r="AR205" s="254" t="s">
        <v>123</v>
      </c>
      <c r="AT205" s="254" t="s">
        <v>120</v>
      </c>
      <c r="AU205" s="254" t="s">
        <v>18</v>
      </c>
      <c r="AY205" s="89" t="s">
        <v>118</v>
      </c>
      <c r="BE205" s="255">
        <f>IF(N205="základní",J205,0)</f>
        <v>0</v>
      </c>
      <c r="BF205" s="255">
        <f>IF(N205="snížená",J205,0)</f>
        <v>0</v>
      </c>
      <c r="BG205" s="255">
        <f>IF(N205="zákl. přenesená",J205,0)</f>
        <v>0</v>
      </c>
      <c r="BH205" s="255">
        <f>IF(N205="sníž. přenesená",J205,0)</f>
        <v>0</v>
      </c>
      <c r="BI205" s="255">
        <f>IF(N205="nulová",J205,0)</f>
        <v>0</v>
      </c>
      <c r="BJ205" s="89" t="s">
        <v>85</v>
      </c>
      <c r="BK205" s="255">
        <f>ROUND(I205*H205,2)</f>
        <v>0</v>
      </c>
      <c r="BL205" s="89" t="s">
        <v>123</v>
      </c>
      <c r="BM205" s="254" t="s">
        <v>1350</v>
      </c>
    </row>
    <row r="206" spans="1:65" s="112" customFormat="1" x14ac:dyDescent="0.2">
      <c r="A206" s="107"/>
      <c r="B206" s="108"/>
      <c r="C206" s="107"/>
      <c r="D206" s="256" t="s">
        <v>124</v>
      </c>
      <c r="E206" s="107"/>
      <c r="F206" s="257" t="s">
        <v>1351</v>
      </c>
      <c r="G206" s="107"/>
      <c r="H206" s="107"/>
      <c r="I206" s="176"/>
      <c r="J206" s="107"/>
      <c r="K206" s="107"/>
      <c r="L206" s="108"/>
      <c r="M206" s="258"/>
      <c r="N206" s="259"/>
      <c r="O206" s="138"/>
      <c r="P206" s="138"/>
      <c r="Q206" s="138"/>
      <c r="R206" s="138"/>
      <c r="S206" s="138"/>
      <c r="T206" s="139"/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T206" s="89" t="s">
        <v>124</v>
      </c>
      <c r="AU206" s="89" t="s">
        <v>18</v>
      </c>
    </row>
    <row r="207" spans="1:65" s="260" customFormat="1" x14ac:dyDescent="0.2">
      <c r="B207" s="261"/>
      <c r="D207" s="262" t="s">
        <v>125</v>
      </c>
      <c r="E207" s="263" t="s">
        <v>1</v>
      </c>
      <c r="F207" s="298" t="s">
        <v>1352</v>
      </c>
      <c r="H207" s="265">
        <v>43.5</v>
      </c>
      <c r="I207" s="179"/>
      <c r="L207" s="261"/>
      <c r="M207" s="266"/>
      <c r="N207" s="267"/>
      <c r="O207" s="267"/>
      <c r="P207" s="267"/>
      <c r="Q207" s="267"/>
      <c r="R207" s="267"/>
      <c r="S207" s="267"/>
      <c r="T207" s="268"/>
      <c r="AT207" s="263" t="s">
        <v>125</v>
      </c>
      <c r="AU207" s="263" t="s">
        <v>18</v>
      </c>
      <c r="AV207" s="260" t="s">
        <v>18</v>
      </c>
      <c r="AW207" s="260" t="s">
        <v>35</v>
      </c>
      <c r="AX207" s="260" t="s">
        <v>85</v>
      </c>
      <c r="AY207" s="263" t="s">
        <v>118</v>
      </c>
    </row>
    <row r="208" spans="1:65" s="112" customFormat="1" ht="16.5" customHeight="1" x14ac:dyDescent="0.2">
      <c r="A208" s="107"/>
      <c r="B208" s="108"/>
      <c r="C208" s="278" t="s">
        <v>192</v>
      </c>
      <c r="D208" s="278" t="s">
        <v>157</v>
      </c>
      <c r="E208" s="279" t="s">
        <v>724</v>
      </c>
      <c r="F208" s="299" t="s">
        <v>725</v>
      </c>
      <c r="G208" s="281" t="s">
        <v>127</v>
      </c>
      <c r="H208" s="282">
        <v>45.081000000000003</v>
      </c>
      <c r="I208" s="86"/>
      <c r="J208" s="283">
        <f>ROUND(I208*H208,2)</f>
        <v>0</v>
      </c>
      <c r="K208" s="280" t="s">
        <v>122</v>
      </c>
      <c r="L208" s="284"/>
      <c r="M208" s="285" t="s">
        <v>1</v>
      </c>
      <c r="N208" s="286" t="s">
        <v>45</v>
      </c>
      <c r="O208" s="252">
        <v>0</v>
      </c>
      <c r="P208" s="252">
        <f>O208*H208</f>
        <v>0</v>
      </c>
      <c r="Q208" s="252">
        <v>7.4999999999999997E-2</v>
      </c>
      <c r="R208" s="252">
        <f>Q208*H208</f>
        <v>3.3810750000000001</v>
      </c>
      <c r="S208" s="252">
        <v>0</v>
      </c>
      <c r="T208" s="253">
        <f>S208*H208</f>
        <v>0</v>
      </c>
      <c r="U208" s="107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R208" s="254" t="s">
        <v>141</v>
      </c>
      <c r="AT208" s="254" t="s">
        <v>157</v>
      </c>
      <c r="AU208" s="254" t="s">
        <v>18</v>
      </c>
      <c r="AY208" s="89" t="s">
        <v>118</v>
      </c>
      <c r="BE208" s="255">
        <f>IF(N208="základní",J208,0)</f>
        <v>0</v>
      </c>
      <c r="BF208" s="255">
        <f>IF(N208="snížená",J208,0)</f>
        <v>0</v>
      </c>
      <c r="BG208" s="255">
        <f>IF(N208="zákl. přenesená",J208,0)</f>
        <v>0</v>
      </c>
      <c r="BH208" s="255">
        <f>IF(N208="sníž. přenesená",J208,0)</f>
        <v>0</v>
      </c>
      <c r="BI208" s="255">
        <f>IF(N208="nulová",J208,0)</f>
        <v>0</v>
      </c>
      <c r="BJ208" s="89" t="s">
        <v>85</v>
      </c>
      <c r="BK208" s="255">
        <f>ROUND(I208*H208,2)</f>
        <v>0</v>
      </c>
      <c r="BL208" s="89" t="s">
        <v>123</v>
      </c>
      <c r="BM208" s="254" t="s">
        <v>1353</v>
      </c>
    </row>
    <row r="209" spans="1:65" s="260" customFormat="1" x14ac:dyDescent="0.2">
      <c r="B209" s="261"/>
      <c r="D209" s="262" t="s">
        <v>125</v>
      </c>
      <c r="E209" s="263" t="s">
        <v>1</v>
      </c>
      <c r="F209" s="298" t="s">
        <v>1354</v>
      </c>
      <c r="H209" s="265">
        <v>44.414999999999999</v>
      </c>
      <c r="I209" s="179"/>
      <c r="L209" s="261"/>
      <c r="M209" s="266"/>
      <c r="N209" s="267"/>
      <c r="O209" s="267"/>
      <c r="P209" s="267"/>
      <c r="Q209" s="267"/>
      <c r="R209" s="267"/>
      <c r="S209" s="267"/>
      <c r="T209" s="268"/>
      <c r="AT209" s="263" t="s">
        <v>125</v>
      </c>
      <c r="AU209" s="263" t="s">
        <v>18</v>
      </c>
      <c r="AV209" s="260" t="s">
        <v>18</v>
      </c>
      <c r="AW209" s="260" t="s">
        <v>35</v>
      </c>
      <c r="AX209" s="260" t="s">
        <v>80</v>
      </c>
      <c r="AY209" s="263" t="s">
        <v>118</v>
      </c>
    </row>
    <row r="210" spans="1:65" s="260" customFormat="1" x14ac:dyDescent="0.2">
      <c r="B210" s="261"/>
      <c r="D210" s="262" t="s">
        <v>125</v>
      </c>
      <c r="E210" s="263" t="s">
        <v>1</v>
      </c>
      <c r="F210" s="298" t="s">
        <v>1355</v>
      </c>
      <c r="H210" s="265">
        <v>45.081000000000003</v>
      </c>
      <c r="I210" s="179"/>
      <c r="L210" s="261"/>
      <c r="M210" s="266"/>
      <c r="N210" s="267"/>
      <c r="O210" s="267"/>
      <c r="P210" s="267"/>
      <c r="Q210" s="267"/>
      <c r="R210" s="267"/>
      <c r="S210" s="267"/>
      <c r="T210" s="268"/>
      <c r="AT210" s="263" t="s">
        <v>125</v>
      </c>
      <c r="AU210" s="263" t="s">
        <v>18</v>
      </c>
      <c r="AV210" s="260" t="s">
        <v>18</v>
      </c>
      <c r="AW210" s="260" t="s">
        <v>35</v>
      </c>
      <c r="AX210" s="260" t="s">
        <v>85</v>
      </c>
      <c r="AY210" s="263" t="s">
        <v>118</v>
      </c>
    </row>
    <row r="211" spans="1:65" s="112" customFormat="1" ht="21.75" customHeight="1" x14ac:dyDescent="0.2">
      <c r="A211" s="107"/>
      <c r="B211" s="108"/>
      <c r="C211" s="278" t="s">
        <v>195</v>
      </c>
      <c r="D211" s="278" t="s">
        <v>157</v>
      </c>
      <c r="E211" s="279" t="s">
        <v>728</v>
      </c>
      <c r="F211" s="299" t="s">
        <v>729</v>
      </c>
      <c r="G211" s="281" t="s">
        <v>189</v>
      </c>
      <c r="H211" s="282">
        <v>1</v>
      </c>
      <c r="I211" s="86"/>
      <c r="J211" s="283">
        <f>ROUND(I211*H211,2)</f>
        <v>0</v>
      </c>
      <c r="K211" s="280" t="s">
        <v>122</v>
      </c>
      <c r="L211" s="284"/>
      <c r="M211" s="285" t="s">
        <v>1</v>
      </c>
      <c r="N211" s="286" t="s">
        <v>45</v>
      </c>
      <c r="O211" s="252">
        <v>0</v>
      </c>
      <c r="P211" s="252">
        <f>O211*H211</f>
        <v>0</v>
      </c>
      <c r="Q211" s="252">
        <v>3.4000000000000002E-2</v>
      </c>
      <c r="R211" s="252">
        <f>Q211*H211</f>
        <v>3.4000000000000002E-2</v>
      </c>
      <c r="S211" s="252">
        <v>0</v>
      </c>
      <c r="T211" s="253">
        <f>S211*H211</f>
        <v>0</v>
      </c>
      <c r="U211" s="107"/>
      <c r="V211" s="107"/>
      <c r="W211" s="107"/>
      <c r="X211" s="107"/>
      <c r="Y211" s="107"/>
      <c r="Z211" s="107"/>
      <c r="AA211" s="107"/>
      <c r="AB211" s="107"/>
      <c r="AC211" s="107"/>
      <c r="AD211" s="107"/>
      <c r="AE211" s="107"/>
      <c r="AR211" s="254" t="s">
        <v>141</v>
      </c>
      <c r="AT211" s="254" t="s">
        <v>157</v>
      </c>
      <c r="AU211" s="254" t="s">
        <v>18</v>
      </c>
      <c r="AY211" s="89" t="s">
        <v>118</v>
      </c>
      <c r="BE211" s="255">
        <f>IF(N211="základní",J211,0)</f>
        <v>0</v>
      </c>
      <c r="BF211" s="255">
        <f>IF(N211="snížená",J211,0)</f>
        <v>0</v>
      </c>
      <c r="BG211" s="255">
        <f>IF(N211="zákl. přenesená",J211,0)</f>
        <v>0</v>
      </c>
      <c r="BH211" s="255">
        <f>IF(N211="sníž. přenesená",J211,0)</f>
        <v>0</v>
      </c>
      <c r="BI211" s="255">
        <f>IF(N211="nulová",J211,0)</f>
        <v>0</v>
      </c>
      <c r="BJ211" s="89" t="s">
        <v>85</v>
      </c>
      <c r="BK211" s="255">
        <f>ROUND(I211*H211,2)</f>
        <v>0</v>
      </c>
      <c r="BL211" s="89" t="s">
        <v>123</v>
      </c>
      <c r="BM211" s="254" t="s">
        <v>1356</v>
      </c>
    </row>
    <row r="212" spans="1:65" s="112" customFormat="1" ht="16.5" customHeight="1" x14ac:dyDescent="0.2">
      <c r="A212" s="107"/>
      <c r="B212" s="108"/>
      <c r="C212" s="278" t="s">
        <v>199</v>
      </c>
      <c r="D212" s="278" t="s">
        <v>157</v>
      </c>
      <c r="E212" s="279" t="s">
        <v>732</v>
      </c>
      <c r="F212" s="299" t="s">
        <v>733</v>
      </c>
      <c r="G212" s="281" t="s">
        <v>189</v>
      </c>
      <c r="H212" s="282">
        <v>1</v>
      </c>
      <c r="I212" s="86"/>
      <c r="J212" s="283">
        <f>ROUND(I212*H212,2)</f>
        <v>0</v>
      </c>
      <c r="K212" s="280" t="s">
        <v>122</v>
      </c>
      <c r="L212" s="284"/>
      <c r="M212" s="285" t="s">
        <v>1</v>
      </c>
      <c r="N212" s="286" t="s">
        <v>45</v>
      </c>
      <c r="O212" s="252">
        <v>0</v>
      </c>
      <c r="P212" s="252">
        <f>O212*H212</f>
        <v>0</v>
      </c>
      <c r="Q212" s="252">
        <v>4.1000000000000002E-2</v>
      </c>
      <c r="R212" s="252">
        <f>Q212*H212</f>
        <v>4.1000000000000002E-2</v>
      </c>
      <c r="S212" s="252">
        <v>0</v>
      </c>
      <c r="T212" s="253">
        <f>S212*H212</f>
        <v>0</v>
      </c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  <c r="AR212" s="254" t="s">
        <v>141</v>
      </c>
      <c r="AT212" s="254" t="s">
        <v>157</v>
      </c>
      <c r="AU212" s="254" t="s">
        <v>18</v>
      </c>
      <c r="AY212" s="89" t="s">
        <v>118</v>
      </c>
      <c r="BE212" s="255">
        <f>IF(N212="základní",J212,0)</f>
        <v>0</v>
      </c>
      <c r="BF212" s="255">
        <f>IF(N212="snížená",J212,0)</f>
        <v>0</v>
      </c>
      <c r="BG212" s="255">
        <f>IF(N212="zákl. přenesená",J212,0)</f>
        <v>0</v>
      </c>
      <c r="BH212" s="255">
        <f>IF(N212="sníž. přenesená",J212,0)</f>
        <v>0</v>
      </c>
      <c r="BI212" s="255">
        <f>IF(N212="nulová",J212,0)</f>
        <v>0</v>
      </c>
      <c r="BJ212" s="89" t="s">
        <v>85</v>
      </c>
      <c r="BK212" s="255">
        <f>ROUND(I212*H212,2)</f>
        <v>0</v>
      </c>
      <c r="BL212" s="89" t="s">
        <v>123</v>
      </c>
      <c r="BM212" s="254" t="s">
        <v>1357</v>
      </c>
    </row>
    <row r="213" spans="1:65" s="112" customFormat="1" ht="24.2" customHeight="1" x14ac:dyDescent="0.2">
      <c r="A213" s="107"/>
      <c r="B213" s="108"/>
      <c r="C213" s="244" t="s">
        <v>200</v>
      </c>
      <c r="D213" s="244" t="s">
        <v>120</v>
      </c>
      <c r="E213" s="245" t="s">
        <v>735</v>
      </c>
      <c r="F213" s="290" t="s">
        <v>736</v>
      </c>
      <c r="G213" s="247" t="s">
        <v>127</v>
      </c>
      <c r="H213" s="248">
        <v>151.19999999999999</v>
      </c>
      <c r="I213" s="85"/>
      <c r="J213" s="249">
        <f>ROUND(I213*H213,2)</f>
        <v>0</v>
      </c>
      <c r="K213" s="246" t="s">
        <v>122</v>
      </c>
      <c r="L213" s="108"/>
      <c r="M213" s="250" t="s">
        <v>1</v>
      </c>
      <c r="N213" s="251" t="s">
        <v>45</v>
      </c>
      <c r="O213" s="252">
        <v>0.84</v>
      </c>
      <c r="P213" s="252">
        <f>O213*H213</f>
        <v>127.00799999999998</v>
      </c>
      <c r="Q213" s="252">
        <v>1.3999999999999999E-4</v>
      </c>
      <c r="R213" s="252">
        <f>Q213*H213</f>
        <v>2.1167999999999996E-2</v>
      </c>
      <c r="S213" s="252">
        <v>0</v>
      </c>
      <c r="T213" s="253">
        <f>S213*H213</f>
        <v>0</v>
      </c>
      <c r="U213" s="107"/>
      <c r="V213" s="107"/>
      <c r="W213" s="107"/>
      <c r="X213" s="107"/>
      <c r="Y213" s="107"/>
      <c r="Z213" s="107"/>
      <c r="AA213" s="107"/>
      <c r="AB213" s="107"/>
      <c r="AC213" s="107"/>
      <c r="AD213" s="107"/>
      <c r="AE213" s="107"/>
      <c r="AR213" s="254" t="s">
        <v>123</v>
      </c>
      <c r="AT213" s="254" t="s">
        <v>120</v>
      </c>
      <c r="AU213" s="254" t="s">
        <v>18</v>
      </c>
      <c r="AY213" s="89" t="s">
        <v>118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89" t="s">
        <v>85</v>
      </c>
      <c r="BK213" s="255">
        <f>ROUND(I213*H213,2)</f>
        <v>0</v>
      </c>
      <c r="BL213" s="89" t="s">
        <v>123</v>
      </c>
      <c r="BM213" s="254" t="s">
        <v>1358</v>
      </c>
    </row>
    <row r="214" spans="1:65" s="112" customFormat="1" x14ac:dyDescent="0.2">
      <c r="A214" s="107"/>
      <c r="B214" s="108"/>
      <c r="C214" s="107"/>
      <c r="D214" s="256" t="s">
        <v>124</v>
      </c>
      <c r="E214" s="107"/>
      <c r="F214" s="293" t="s">
        <v>1359</v>
      </c>
      <c r="G214" s="107"/>
      <c r="H214" s="107"/>
      <c r="I214" s="176"/>
      <c r="J214" s="107"/>
      <c r="K214" s="107"/>
      <c r="L214" s="108"/>
      <c r="M214" s="258"/>
      <c r="N214" s="259"/>
      <c r="O214" s="138"/>
      <c r="P214" s="138"/>
      <c r="Q214" s="138"/>
      <c r="R214" s="138"/>
      <c r="S214" s="138"/>
      <c r="T214" s="139"/>
      <c r="U214" s="107"/>
      <c r="V214" s="107"/>
      <c r="W214" s="107"/>
      <c r="X214" s="107"/>
      <c r="Y214" s="107"/>
      <c r="Z214" s="107"/>
      <c r="AA214" s="107"/>
      <c r="AB214" s="107"/>
      <c r="AC214" s="107"/>
      <c r="AD214" s="107"/>
      <c r="AE214" s="107"/>
      <c r="AT214" s="89" t="s">
        <v>124</v>
      </c>
      <c r="AU214" s="89" t="s">
        <v>18</v>
      </c>
    </row>
    <row r="215" spans="1:65" s="260" customFormat="1" x14ac:dyDescent="0.2">
      <c r="B215" s="261"/>
      <c r="D215" s="262" t="s">
        <v>125</v>
      </c>
      <c r="E215" s="263" t="s">
        <v>1</v>
      </c>
      <c r="F215" s="298" t="s">
        <v>1360</v>
      </c>
      <c r="H215" s="265">
        <v>151.19999999999999</v>
      </c>
      <c r="I215" s="179"/>
      <c r="L215" s="261"/>
      <c r="M215" s="266"/>
      <c r="N215" s="267"/>
      <c r="O215" s="267"/>
      <c r="P215" s="267"/>
      <c r="Q215" s="267"/>
      <c r="R215" s="267"/>
      <c r="S215" s="267"/>
      <c r="T215" s="268"/>
      <c r="AT215" s="263" t="s">
        <v>125</v>
      </c>
      <c r="AU215" s="263" t="s">
        <v>18</v>
      </c>
      <c r="AV215" s="260" t="s">
        <v>18</v>
      </c>
      <c r="AW215" s="260" t="s">
        <v>35</v>
      </c>
      <c r="AX215" s="260" t="s">
        <v>85</v>
      </c>
      <c r="AY215" s="263" t="s">
        <v>118</v>
      </c>
    </row>
    <row r="216" spans="1:65" s="112" customFormat="1" ht="16.5" customHeight="1" x14ac:dyDescent="0.2">
      <c r="A216" s="107"/>
      <c r="B216" s="108"/>
      <c r="C216" s="278" t="s">
        <v>352</v>
      </c>
      <c r="D216" s="278" t="s">
        <v>157</v>
      </c>
      <c r="E216" s="279" t="s">
        <v>739</v>
      </c>
      <c r="F216" s="299" t="s">
        <v>740</v>
      </c>
      <c r="G216" s="281" t="s">
        <v>127</v>
      </c>
      <c r="H216" s="282">
        <v>155.49299999999999</v>
      </c>
      <c r="I216" s="86"/>
      <c r="J216" s="283">
        <f>ROUND(I216*H216,2)</f>
        <v>0</v>
      </c>
      <c r="K216" s="280" t="s">
        <v>122</v>
      </c>
      <c r="L216" s="284"/>
      <c r="M216" s="285" t="s">
        <v>1</v>
      </c>
      <c r="N216" s="286" t="s">
        <v>45</v>
      </c>
      <c r="O216" s="252">
        <v>0</v>
      </c>
      <c r="P216" s="252">
        <f>O216*H216</f>
        <v>0</v>
      </c>
      <c r="Q216" s="252">
        <v>0.23</v>
      </c>
      <c r="R216" s="252">
        <f>Q216*H216</f>
        <v>35.763390000000001</v>
      </c>
      <c r="S216" s="252">
        <v>0</v>
      </c>
      <c r="T216" s="253">
        <f>S216*H216</f>
        <v>0</v>
      </c>
      <c r="U216" s="107"/>
      <c r="V216" s="107"/>
      <c r="W216" s="107"/>
      <c r="X216" s="107"/>
      <c r="Y216" s="107"/>
      <c r="Z216" s="107"/>
      <c r="AA216" s="107"/>
      <c r="AB216" s="107"/>
      <c r="AC216" s="107"/>
      <c r="AD216" s="107"/>
      <c r="AE216" s="107"/>
      <c r="AR216" s="254" t="s">
        <v>141</v>
      </c>
      <c r="AT216" s="254" t="s">
        <v>157</v>
      </c>
      <c r="AU216" s="254" t="s">
        <v>18</v>
      </c>
      <c r="AY216" s="89" t="s">
        <v>118</v>
      </c>
      <c r="BE216" s="255">
        <f>IF(N216="základní",J216,0)</f>
        <v>0</v>
      </c>
      <c r="BF216" s="255">
        <f>IF(N216="snížená",J216,0)</f>
        <v>0</v>
      </c>
      <c r="BG216" s="255">
        <f>IF(N216="zákl. přenesená",J216,0)</f>
        <v>0</v>
      </c>
      <c r="BH216" s="255">
        <f>IF(N216="sníž. přenesená",J216,0)</f>
        <v>0</v>
      </c>
      <c r="BI216" s="255">
        <f>IF(N216="nulová",J216,0)</f>
        <v>0</v>
      </c>
      <c r="BJ216" s="89" t="s">
        <v>85</v>
      </c>
      <c r="BK216" s="255">
        <f>ROUND(I216*H216,2)</f>
        <v>0</v>
      </c>
      <c r="BL216" s="89" t="s">
        <v>123</v>
      </c>
      <c r="BM216" s="254" t="s">
        <v>1361</v>
      </c>
    </row>
    <row r="217" spans="1:65" s="260" customFormat="1" x14ac:dyDescent="0.2">
      <c r="B217" s="261"/>
      <c r="D217" s="262" t="s">
        <v>125</v>
      </c>
      <c r="E217" s="263" t="s">
        <v>1</v>
      </c>
      <c r="F217" s="298" t="s">
        <v>1362</v>
      </c>
      <c r="H217" s="265">
        <v>145.9</v>
      </c>
      <c r="I217" s="179"/>
      <c r="L217" s="261"/>
      <c r="M217" s="266"/>
      <c r="N217" s="267"/>
      <c r="O217" s="267"/>
      <c r="P217" s="267"/>
      <c r="Q217" s="267"/>
      <c r="R217" s="267"/>
      <c r="S217" s="267"/>
      <c r="T217" s="268"/>
      <c r="AT217" s="263" t="s">
        <v>125</v>
      </c>
      <c r="AU217" s="263" t="s">
        <v>18</v>
      </c>
      <c r="AV217" s="260" t="s">
        <v>18</v>
      </c>
      <c r="AW217" s="260" t="s">
        <v>35</v>
      </c>
      <c r="AX217" s="260" t="s">
        <v>80</v>
      </c>
      <c r="AY217" s="263" t="s">
        <v>118</v>
      </c>
    </row>
    <row r="218" spans="1:65" s="260" customFormat="1" x14ac:dyDescent="0.2">
      <c r="B218" s="261"/>
      <c r="D218" s="262" t="s">
        <v>125</v>
      </c>
      <c r="E218" s="263" t="s">
        <v>1</v>
      </c>
      <c r="F218" s="298" t="s">
        <v>1363</v>
      </c>
      <c r="H218" s="265">
        <v>153.19499999999999</v>
      </c>
      <c r="I218" s="179"/>
      <c r="L218" s="261"/>
      <c r="M218" s="266"/>
      <c r="N218" s="267"/>
      <c r="O218" s="267"/>
      <c r="P218" s="267"/>
      <c r="Q218" s="267"/>
      <c r="R218" s="267"/>
      <c r="S218" s="267"/>
      <c r="T218" s="268"/>
      <c r="AT218" s="263" t="s">
        <v>125</v>
      </c>
      <c r="AU218" s="263" t="s">
        <v>18</v>
      </c>
      <c r="AV218" s="260" t="s">
        <v>18</v>
      </c>
      <c r="AW218" s="260" t="s">
        <v>35</v>
      </c>
      <c r="AX218" s="260" t="s">
        <v>80</v>
      </c>
      <c r="AY218" s="263" t="s">
        <v>118</v>
      </c>
    </row>
    <row r="219" spans="1:65" s="260" customFormat="1" x14ac:dyDescent="0.2">
      <c r="B219" s="261"/>
      <c r="D219" s="262" t="s">
        <v>125</v>
      </c>
      <c r="E219" s="263" t="s">
        <v>1</v>
      </c>
      <c r="F219" s="298" t="s">
        <v>1364</v>
      </c>
      <c r="H219" s="265">
        <v>155.49299999999999</v>
      </c>
      <c r="I219" s="179"/>
      <c r="L219" s="261"/>
      <c r="M219" s="266"/>
      <c r="N219" s="267"/>
      <c r="O219" s="267"/>
      <c r="P219" s="267"/>
      <c r="Q219" s="267"/>
      <c r="R219" s="267"/>
      <c r="S219" s="267"/>
      <c r="T219" s="268"/>
      <c r="AT219" s="263" t="s">
        <v>125</v>
      </c>
      <c r="AU219" s="263" t="s">
        <v>18</v>
      </c>
      <c r="AV219" s="260" t="s">
        <v>18</v>
      </c>
      <c r="AW219" s="260" t="s">
        <v>35</v>
      </c>
      <c r="AX219" s="260" t="s">
        <v>85</v>
      </c>
      <c r="AY219" s="263" t="s">
        <v>118</v>
      </c>
    </row>
    <row r="220" spans="1:65" s="112" customFormat="1" ht="21.75" customHeight="1" x14ac:dyDescent="0.2">
      <c r="A220" s="107"/>
      <c r="B220" s="108"/>
      <c r="C220" s="278" t="s">
        <v>357</v>
      </c>
      <c r="D220" s="278" t="s">
        <v>157</v>
      </c>
      <c r="E220" s="279" t="s">
        <v>1365</v>
      </c>
      <c r="F220" s="299" t="s">
        <v>1366</v>
      </c>
      <c r="G220" s="281" t="s">
        <v>189</v>
      </c>
      <c r="H220" s="282">
        <v>3</v>
      </c>
      <c r="I220" s="86"/>
      <c r="J220" s="283">
        <f>ROUND(I220*H220,2)</f>
        <v>0</v>
      </c>
      <c r="K220" s="280" t="s">
        <v>122</v>
      </c>
      <c r="L220" s="284"/>
      <c r="M220" s="285" t="s">
        <v>1</v>
      </c>
      <c r="N220" s="286" t="s">
        <v>45</v>
      </c>
      <c r="O220" s="252">
        <v>0</v>
      </c>
      <c r="P220" s="252">
        <f>O220*H220</f>
        <v>0</v>
      </c>
      <c r="Q220" s="252">
        <v>0.16300000000000001</v>
      </c>
      <c r="R220" s="252">
        <f>Q220*H220</f>
        <v>0.48899999999999999</v>
      </c>
      <c r="S220" s="252">
        <v>0</v>
      </c>
      <c r="T220" s="253">
        <f>S220*H220</f>
        <v>0</v>
      </c>
      <c r="U220" s="107"/>
      <c r="V220" s="107"/>
      <c r="W220" s="107"/>
      <c r="X220" s="107"/>
      <c r="Y220" s="107"/>
      <c r="Z220" s="107"/>
      <c r="AA220" s="107"/>
      <c r="AB220" s="107"/>
      <c r="AC220" s="107"/>
      <c r="AD220" s="107"/>
      <c r="AE220" s="107"/>
      <c r="AR220" s="254" t="s">
        <v>141</v>
      </c>
      <c r="AT220" s="254" t="s">
        <v>157</v>
      </c>
      <c r="AU220" s="254" t="s">
        <v>18</v>
      </c>
      <c r="AY220" s="89" t="s">
        <v>118</v>
      </c>
      <c r="BE220" s="255">
        <f>IF(N220="základní",J220,0)</f>
        <v>0</v>
      </c>
      <c r="BF220" s="255">
        <f>IF(N220="snížená",J220,0)</f>
        <v>0</v>
      </c>
      <c r="BG220" s="255">
        <f>IF(N220="zákl. přenesená",J220,0)</f>
        <v>0</v>
      </c>
      <c r="BH220" s="255">
        <f>IF(N220="sníž. přenesená",J220,0)</f>
        <v>0</v>
      </c>
      <c r="BI220" s="255">
        <f>IF(N220="nulová",J220,0)</f>
        <v>0</v>
      </c>
      <c r="BJ220" s="89" t="s">
        <v>85</v>
      </c>
      <c r="BK220" s="255">
        <f>ROUND(I220*H220,2)</f>
        <v>0</v>
      </c>
      <c r="BL220" s="89" t="s">
        <v>123</v>
      </c>
      <c r="BM220" s="254" t="s">
        <v>1367</v>
      </c>
    </row>
    <row r="221" spans="1:65" s="112" customFormat="1" ht="16.5" customHeight="1" x14ac:dyDescent="0.2">
      <c r="A221" s="107"/>
      <c r="B221" s="108"/>
      <c r="C221" s="278" t="s">
        <v>361</v>
      </c>
      <c r="D221" s="278" t="s">
        <v>157</v>
      </c>
      <c r="E221" s="279" t="s">
        <v>743</v>
      </c>
      <c r="F221" s="299" t="s">
        <v>744</v>
      </c>
      <c r="G221" s="281" t="s">
        <v>189</v>
      </c>
      <c r="H221" s="282">
        <v>4</v>
      </c>
      <c r="I221" s="86"/>
      <c r="J221" s="283">
        <f>ROUND(I221*H221,2)</f>
        <v>0</v>
      </c>
      <c r="K221" s="280" t="s">
        <v>122</v>
      </c>
      <c r="L221" s="284"/>
      <c r="M221" s="285" t="s">
        <v>1</v>
      </c>
      <c r="N221" s="286" t="s">
        <v>45</v>
      </c>
      <c r="O221" s="252">
        <v>0</v>
      </c>
      <c r="P221" s="252">
        <f>O221*H221</f>
        <v>0</v>
      </c>
      <c r="Q221" s="252">
        <v>0.20799999999999999</v>
      </c>
      <c r="R221" s="252">
        <f>Q221*H221</f>
        <v>0.83199999999999996</v>
      </c>
      <c r="S221" s="252">
        <v>0</v>
      </c>
      <c r="T221" s="253">
        <f>S221*H221</f>
        <v>0</v>
      </c>
      <c r="U221" s="107"/>
      <c r="V221" s="107"/>
      <c r="W221" s="107"/>
      <c r="X221" s="107"/>
      <c r="Y221" s="107"/>
      <c r="Z221" s="107"/>
      <c r="AA221" s="107"/>
      <c r="AB221" s="107"/>
      <c r="AC221" s="107"/>
      <c r="AD221" s="107"/>
      <c r="AE221" s="107"/>
      <c r="AR221" s="254" t="s">
        <v>141</v>
      </c>
      <c r="AT221" s="254" t="s">
        <v>157</v>
      </c>
      <c r="AU221" s="254" t="s">
        <v>18</v>
      </c>
      <c r="AY221" s="89" t="s">
        <v>118</v>
      </c>
      <c r="BE221" s="255">
        <f>IF(N221="základní",J221,0)</f>
        <v>0</v>
      </c>
      <c r="BF221" s="255">
        <f>IF(N221="snížená",J221,0)</f>
        <v>0</v>
      </c>
      <c r="BG221" s="255">
        <f>IF(N221="zákl. přenesená",J221,0)</f>
        <v>0</v>
      </c>
      <c r="BH221" s="255">
        <f>IF(N221="sníž. přenesená",J221,0)</f>
        <v>0</v>
      </c>
      <c r="BI221" s="255">
        <f>IF(N221="nulová",J221,0)</f>
        <v>0</v>
      </c>
      <c r="BJ221" s="89" t="s">
        <v>85</v>
      </c>
      <c r="BK221" s="255">
        <f>ROUND(I221*H221,2)</f>
        <v>0</v>
      </c>
      <c r="BL221" s="89" t="s">
        <v>123</v>
      </c>
      <c r="BM221" s="254" t="s">
        <v>1368</v>
      </c>
    </row>
    <row r="222" spans="1:65" s="112" customFormat="1" ht="24.2" customHeight="1" x14ac:dyDescent="0.2">
      <c r="A222" s="107"/>
      <c r="B222" s="108"/>
      <c r="C222" s="244" t="s">
        <v>25</v>
      </c>
      <c r="D222" s="244" t="s">
        <v>120</v>
      </c>
      <c r="E222" s="245" t="s">
        <v>747</v>
      </c>
      <c r="F222" s="290" t="s">
        <v>748</v>
      </c>
      <c r="G222" s="247" t="s">
        <v>189</v>
      </c>
      <c r="H222" s="248">
        <v>46</v>
      </c>
      <c r="I222" s="85"/>
      <c r="J222" s="249">
        <f>ROUND(I222*H222,2)</f>
        <v>0</v>
      </c>
      <c r="K222" s="246" t="s">
        <v>122</v>
      </c>
      <c r="L222" s="108"/>
      <c r="M222" s="250" t="s">
        <v>1</v>
      </c>
      <c r="N222" s="251" t="s">
        <v>45</v>
      </c>
      <c r="O222" s="252">
        <v>0.67400000000000004</v>
      </c>
      <c r="P222" s="252">
        <f>O222*H222</f>
        <v>31.004000000000001</v>
      </c>
      <c r="Q222" s="252">
        <v>6.9999999999999994E-5</v>
      </c>
      <c r="R222" s="252">
        <f>Q222*H222</f>
        <v>3.2199999999999998E-3</v>
      </c>
      <c r="S222" s="252">
        <v>0</v>
      </c>
      <c r="T222" s="253">
        <f>S222*H222</f>
        <v>0</v>
      </c>
      <c r="U222" s="107"/>
      <c r="V222" s="107"/>
      <c r="W222" s="107"/>
      <c r="X222" s="107"/>
      <c r="Y222" s="107"/>
      <c r="Z222" s="107"/>
      <c r="AA222" s="107"/>
      <c r="AB222" s="107"/>
      <c r="AC222" s="107"/>
      <c r="AD222" s="107"/>
      <c r="AE222" s="107"/>
      <c r="AR222" s="254" t="s">
        <v>123</v>
      </c>
      <c r="AT222" s="254" t="s">
        <v>120</v>
      </c>
      <c r="AU222" s="254" t="s">
        <v>18</v>
      </c>
      <c r="AY222" s="89" t="s">
        <v>118</v>
      </c>
      <c r="BE222" s="255">
        <f>IF(N222="základní",J222,0)</f>
        <v>0</v>
      </c>
      <c r="BF222" s="255">
        <f>IF(N222="snížená",J222,0)</f>
        <v>0</v>
      </c>
      <c r="BG222" s="255">
        <f>IF(N222="zákl. přenesená",J222,0)</f>
        <v>0</v>
      </c>
      <c r="BH222" s="255">
        <f>IF(N222="sníž. přenesená",J222,0)</f>
        <v>0</v>
      </c>
      <c r="BI222" s="255">
        <f>IF(N222="nulová",J222,0)</f>
        <v>0</v>
      </c>
      <c r="BJ222" s="89" t="s">
        <v>85</v>
      </c>
      <c r="BK222" s="255">
        <f>ROUND(I222*H222,2)</f>
        <v>0</v>
      </c>
      <c r="BL222" s="89" t="s">
        <v>123</v>
      </c>
      <c r="BM222" s="254" t="s">
        <v>1369</v>
      </c>
    </row>
    <row r="223" spans="1:65" s="112" customFormat="1" x14ac:dyDescent="0.2">
      <c r="A223" s="107"/>
      <c r="B223" s="108"/>
      <c r="C223" s="107"/>
      <c r="D223" s="256" t="s">
        <v>124</v>
      </c>
      <c r="E223" s="107"/>
      <c r="F223" s="257" t="s">
        <v>1370</v>
      </c>
      <c r="G223" s="107"/>
      <c r="H223" s="107"/>
      <c r="I223" s="176"/>
      <c r="J223" s="107"/>
      <c r="K223" s="107"/>
      <c r="L223" s="108"/>
      <c r="M223" s="258"/>
      <c r="N223" s="259"/>
      <c r="O223" s="138"/>
      <c r="P223" s="138"/>
      <c r="Q223" s="138"/>
      <c r="R223" s="138"/>
      <c r="S223" s="138"/>
      <c r="T223" s="139"/>
      <c r="U223" s="107"/>
      <c r="V223" s="107"/>
      <c r="W223" s="107"/>
      <c r="X223" s="107"/>
      <c r="Y223" s="107"/>
      <c r="Z223" s="107"/>
      <c r="AA223" s="107"/>
      <c r="AB223" s="107"/>
      <c r="AC223" s="107"/>
      <c r="AD223" s="107"/>
      <c r="AE223" s="107"/>
      <c r="AT223" s="89" t="s">
        <v>124</v>
      </c>
      <c r="AU223" s="89" t="s">
        <v>18</v>
      </c>
    </row>
    <row r="224" spans="1:65" s="260" customFormat="1" x14ac:dyDescent="0.2">
      <c r="B224" s="261"/>
      <c r="D224" s="262" t="s">
        <v>125</v>
      </c>
      <c r="E224" s="263" t="s">
        <v>1</v>
      </c>
      <c r="F224" s="264" t="s">
        <v>1371</v>
      </c>
      <c r="H224" s="265">
        <v>46</v>
      </c>
      <c r="I224" s="179"/>
      <c r="L224" s="261"/>
      <c r="M224" s="266"/>
      <c r="N224" s="267"/>
      <c r="O224" s="267"/>
      <c r="P224" s="267"/>
      <c r="Q224" s="267"/>
      <c r="R224" s="267"/>
      <c r="S224" s="267"/>
      <c r="T224" s="268"/>
      <c r="AT224" s="263" t="s">
        <v>125</v>
      </c>
      <c r="AU224" s="263" t="s">
        <v>18</v>
      </c>
      <c r="AV224" s="260" t="s">
        <v>18</v>
      </c>
      <c r="AW224" s="260" t="s">
        <v>35</v>
      </c>
      <c r="AX224" s="260" t="s">
        <v>85</v>
      </c>
      <c r="AY224" s="263" t="s">
        <v>118</v>
      </c>
    </row>
    <row r="225" spans="1:65" s="112" customFormat="1" ht="16.5" customHeight="1" x14ac:dyDescent="0.2">
      <c r="A225" s="107"/>
      <c r="B225" s="108"/>
      <c r="C225" s="278" t="s">
        <v>368</v>
      </c>
      <c r="D225" s="278" t="s">
        <v>157</v>
      </c>
      <c r="E225" s="279" t="s">
        <v>1372</v>
      </c>
      <c r="F225" s="280" t="s">
        <v>1373</v>
      </c>
      <c r="G225" s="281" t="s">
        <v>189</v>
      </c>
      <c r="H225" s="282">
        <v>10</v>
      </c>
      <c r="I225" s="86"/>
      <c r="J225" s="283">
        <f>ROUND(I225*H225,2)</f>
        <v>0</v>
      </c>
      <c r="K225" s="280" t="s">
        <v>1</v>
      </c>
      <c r="L225" s="284"/>
      <c r="M225" s="285" t="s">
        <v>1</v>
      </c>
      <c r="N225" s="286" t="s">
        <v>45</v>
      </c>
      <c r="O225" s="252">
        <v>0</v>
      </c>
      <c r="P225" s="252">
        <f>O225*H225</f>
        <v>0</v>
      </c>
      <c r="Q225" s="252">
        <v>1.16E-3</v>
      </c>
      <c r="R225" s="252">
        <f>Q225*H225</f>
        <v>1.1599999999999999E-2</v>
      </c>
      <c r="S225" s="252">
        <v>0</v>
      </c>
      <c r="T225" s="253">
        <f>S225*H225</f>
        <v>0</v>
      </c>
      <c r="U225" s="107"/>
      <c r="V225" s="107"/>
      <c r="W225" s="107"/>
      <c r="X225" s="107"/>
      <c r="Y225" s="107"/>
      <c r="Z225" s="107"/>
      <c r="AA225" s="107"/>
      <c r="AB225" s="107"/>
      <c r="AC225" s="107"/>
      <c r="AD225" s="107"/>
      <c r="AE225" s="107"/>
      <c r="AR225" s="254" t="s">
        <v>141</v>
      </c>
      <c r="AT225" s="254" t="s">
        <v>157</v>
      </c>
      <c r="AU225" s="254" t="s">
        <v>18</v>
      </c>
      <c r="AY225" s="89" t="s">
        <v>118</v>
      </c>
      <c r="BE225" s="255">
        <f>IF(N225="základní",J225,0)</f>
        <v>0</v>
      </c>
      <c r="BF225" s="255">
        <f>IF(N225="snížená",J225,0)</f>
        <v>0</v>
      </c>
      <c r="BG225" s="255">
        <f>IF(N225="zákl. přenesená",J225,0)</f>
        <v>0</v>
      </c>
      <c r="BH225" s="255">
        <f>IF(N225="sníž. přenesená",J225,0)</f>
        <v>0</v>
      </c>
      <c r="BI225" s="255">
        <f>IF(N225="nulová",J225,0)</f>
        <v>0</v>
      </c>
      <c r="BJ225" s="89" t="s">
        <v>85</v>
      </c>
      <c r="BK225" s="255">
        <f>ROUND(I225*H225,2)</f>
        <v>0</v>
      </c>
      <c r="BL225" s="89" t="s">
        <v>123</v>
      </c>
      <c r="BM225" s="254" t="s">
        <v>1374</v>
      </c>
    </row>
    <row r="226" spans="1:65" s="112" customFormat="1" ht="16.5" customHeight="1" x14ac:dyDescent="0.2">
      <c r="A226" s="107"/>
      <c r="B226" s="108"/>
      <c r="C226" s="278" t="s">
        <v>372</v>
      </c>
      <c r="D226" s="278" t="s">
        <v>157</v>
      </c>
      <c r="E226" s="279" t="s">
        <v>1375</v>
      </c>
      <c r="F226" s="280" t="s">
        <v>1376</v>
      </c>
      <c r="G226" s="281" t="s">
        <v>189</v>
      </c>
      <c r="H226" s="282">
        <v>18</v>
      </c>
      <c r="I226" s="86"/>
      <c r="J226" s="283">
        <f>ROUND(I226*H226,2)</f>
        <v>0</v>
      </c>
      <c r="K226" s="280" t="s">
        <v>122</v>
      </c>
      <c r="L226" s="284"/>
      <c r="M226" s="285" t="s">
        <v>1</v>
      </c>
      <c r="N226" s="286" t="s">
        <v>45</v>
      </c>
      <c r="O226" s="252">
        <v>0</v>
      </c>
      <c r="P226" s="252">
        <f>O226*H226</f>
        <v>0</v>
      </c>
      <c r="Q226" s="252">
        <v>2.1999999999999999E-2</v>
      </c>
      <c r="R226" s="252">
        <f>Q226*H226</f>
        <v>0.39599999999999996</v>
      </c>
      <c r="S226" s="252">
        <v>0</v>
      </c>
      <c r="T226" s="253">
        <f>S226*H226</f>
        <v>0</v>
      </c>
      <c r="U226" s="107"/>
      <c r="V226" s="107"/>
      <c r="W226" s="107"/>
      <c r="X226" s="107"/>
      <c r="Y226" s="107"/>
      <c r="Z226" s="107"/>
      <c r="AA226" s="107"/>
      <c r="AB226" s="107"/>
      <c r="AC226" s="107"/>
      <c r="AD226" s="107"/>
      <c r="AE226" s="107"/>
      <c r="AR226" s="254" t="s">
        <v>141</v>
      </c>
      <c r="AT226" s="254" t="s">
        <v>157</v>
      </c>
      <c r="AU226" s="254" t="s">
        <v>18</v>
      </c>
      <c r="AY226" s="89" t="s">
        <v>118</v>
      </c>
      <c r="BE226" s="255">
        <f>IF(N226="základní",J226,0)</f>
        <v>0</v>
      </c>
      <c r="BF226" s="255">
        <f>IF(N226="snížená",J226,0)</f>
        <v>0</v>
      </c>
      <c r="BG226" s="255">
        <f>IF(N226="zákl. přenesená",J226,0)</f>
        <v>0</v>
      </c>
      <c r="BH226" s="255">
        <f>IF(N226="sníž. přenesená",J226,0)</f>
        <v>0</v>
      </c>
      <c r="BI226" s="255">
        <f>IF(N226="nulová",J226,0)</f>
        <v>0</v>
      </c>
      <c r="BJ226" s="89" t="s">
        <v>85</v>
      </c>
      <c r="BK226" s="255">
        <f>ROUND(I226*H226,2)</f>
        <v>0</v>
      </c>
      <c r="BL226" s="89" t="s">
        <v>123</v>
      </c>
      <c r="BM226" s="254" t="s">
        <v>1377</v>
      </c>
    </row>
    <row r="227" spans="1:65" s="112" customFormat="1" ht="16.5" customHeight="1" x14ac:dyDescent="0.2">
      <c r="A227" s="107"/>
      <c r="B227" s="108"/>
      <c r="C227" s="278" t="s">
        <v>376</v>
      </c>
      <c r="D227" s="278" t="s">
        <v>157</v>
      </c>
      <c r="E227" s="279" t="s">
        <v>751</v>
      </c>
      <c r="F227" s="280" t="s">
        <v>752</v>
      </c>
      <c r="G227" s="281" t="s">
        <v>189</v>
      </c>
      <c r="H227" s="282">
        <v>18</v>
      </c>
      <c r="I227" s="86"/>
      <c r="J227" s="283">
        <f>ROUND(I227*H227,2)</f>
        <v>0</v>
      </c>
      <c r="K227" s="280" t="s">
        <v>122</v>
      </c>
      <c r="L227" s="284"/>
      <c r="M227" s="285" t="s">
        <v>1</v>
      </c>
      <c r="N227" s="286" t="s">
        <v>45</v>
      </c>
      <c r="O227" s="252">
        <v>0</v>
      </c>
      <c r="P227" s="252">
        <f>O227*H227</f>
        <v>0</v>
      </c>
      <c r="Q227" s="252">
        <v>2.1999999999999999E-2</v>
      </c>
      <c r="R227" s="252">
        <f>Q227*H227</f>
        <v>0.39599999999999996</v>
      </c>
      <c r="S227" s="252">
        <v>0</v>
      </c>
      <c r="T227" s="253">
        <f>S227*H227</f>
        <v>0</v>
      </c>
      <c r="U227" s="107"/>
      <c r="V227" s="107"/>
      <c r="W227" s="107"/>
      <c r="X227" s="107"/>
      <c r="Y227" s="107"/>
      <c r="Z227" s="107"/>
      <c r="AA227" s="107"/>
      <c r="AB227" s="107"/>
      <c r="AC227" s="107"/>
      <c r="AD227" s="107"/>
      <c r="AE227" s="107"/>
      <c r="AR227" s="254" t="s">
        <v>141</v>
      </c>
      <c r="AT227" s="254" t="s">
        <v>157</v>
      </c>
      <c r="AU227" s="254" t="s">
        <v>18</v>
      </c>
      <c r="AY227" s="89" t="s">
        <v>118</v>
      </c>
      <c r="BE227" s="255">
        <f>IF(N227="základní",J227,0)</f>
        <v>0</v>
      </c>
      <c r="BF227" s="255">
        <f>IF(N227="snížená",J227,0)</f>
        <v>0</v>
      </c>
      <c r="BG227" s="255">
        <f>IF(N227="zákl. přenesená",J227,0)</f>
        <v>0</v>
      </c>
      <c r="BH227" s="255">
        <f>IF(N227="sníž. přenesená",J227,0)</f>
        <v>0</v>
      </c>
      <c r="BI227" s="255">
        <f>IF(N227="nulová",J227,0)</f>
        <v>0</v>
      </c>
      <c r="BJ227" s="89" t="s">
        <v>85</v>
      </c>
      <c r="BK227" s="255">
        <f>ROUND(I227*H227,2)</f>
        <v>0</v>
      </c>
      <c r="BL227" s="89" t="s">
        <v>123</v>
      </c>
      <c r="BM227" s="254" t="s">
        <v>1378</v>
      </c>
    </row>
    <row r="228" spans="1:65" s="112" customFormat="1" ht="16.5" customHeight="1" x14ac:dyDescent="0.2">
      <c r="A228" s="107"/>
      <c r="B228" s="108"/>
      <c r="C228" s="244" t="s">
        <v>381</v>
      </c>
      <c r="D228" s="244" t="s">
        <v>120</v>
      </c>
      <c r="E228" s="245" t="s">
        <v>1379</v>
      </c>
      <c r="F228" s="246" t="s">
        <v>1380</v>
      </c>
      <c r="G228" s="247" t="s">
        <v>189</v>
      </c>
      <c r="H228" s="248">
        <v>13</v>
      </c>
      <c r="I228" s="85"/>
      <c r="J228" s="249">
        <f>ROUND(I228*H228,2)</f>
        <v>0</v>
      </c>
      <c r="K228" s="246" t="s">
        <v>1</v>
      </c>
      <c r="L228" s="108"/>
      <c r="M228" s="250" t="s">
        <v>1</v>
      </c>
      <c r="N228" s="251" t="s">
        <v>45</v>
      </c>
      <c r="O228" s="252">
        <v>15.428000000000001</v>
      </c>
      <c r="P228" s="252">
        <f>O228*H228</f>
        <v>200.56400000000002</v>
      </c>
      <c r="Q228" s="252">
        <v>1.12181</v>
      </c>
      <c r="R228" s="252">
        <f>Q228*H228</f>
        <v>14.58353</v>
      </c>
      <c r="S228" s="252">
        <v>0</v>
      </c>
      <c r="T228" s="253">
        <f>S228*H228</f>
        <v>0</v>
      </c>
      <c r="U228" s="107"/>
      <c r="V228" s="107"/>
      <c r="W228" s="107"/>
      <c r="X228" s="107"/>
      <c r="Y228" s="107"/>
      <c r="Z228" s="107"/>
      <c r="AA228" s="107"/>
      <c r="AB228" s="107"/>
      <c r="AC228" s="107"/>
      <c r="AD228" s="107"/>
      <c r="AE228" s="107"/>
      <c r="AR228" s="254" t="s">
        <v>123</v>
      </c>
      <c r="AT228" s="254" t="s">
        <v>120</v>
      </c>
      <c r="AU228" s="254" t="s">
        <v>18</v>
      </c>
      <c r="AY228" s="89" t="s">
        <v>118</v>
      </c>
      <c r="BE228" s="255">
        <f>IF(N228="základní",J228,0)</f>
        <v>0</v>
      </c>
      <c r="BF228" s="255">
        <f>IF(N228="snížená",J228,0)</f>
        <v>0</v>
      </c>
      <c r="BG228" s="255">
        <f>IF(N228="zákl. přenesená",J228,0)</f>
        <v>0</v>
      </c>
      <c r="BH228" s="255">
        <f>IF(N228="sníž. přenesená",J228,0)</f>
        <v>0</v>
      </c>
      <c r="BI228" s="255">
        <f>IF(N228="nulová",J228,0)</f>
        <v>0</v>
      </c>
      <c r="BJ228" s="89" t="s">
        <v>85</v>
      </c>
      <c r="BK228" s="255">
        <f>ROUND(I228*H228,2)</f>
        <v>0</v>
      </c>
      <c r="BL228" s="89" t="s">
        <v>123</v>
      </c>
      <c r="BM228" s="254" t="s">
        <v>1381</v>
      </c>
    </row>
    <row r="229" spans="1:65" s="112" customFormat="1" ht="16.5" customHeight="1" x14ac:dyDescent="0.2">
      <c r="A229" s="107"/>
      <c r="B229" s="108"/>
      <c r="C229" s="278" t="s">
        <v>385</v>
      </c>
      <c r="D229" s="278" t="s">
        <v>157</v>
      </c>
      <c r="E229" s="279" t="s">
        <v>1382</v>
      </c>
      <c r="F229" s="280" t="s">
        <v>1383</v>
      </c>
      <c r="G229" s="281" t="s">
        <v>189</v>
      </c>
      <c r="H229" s="282">
        <v>13</v>
      </c>
      <c r="I229" s="86"/>
      <c r="J229" s="283">
        <f>ROUND(I229*H229,2)</f>
        <v>0</v>
      </c>
      <c r="K229" s="280" t="s">
        <v>1</v>
      </c>
      <c r="L229" s="284"/>
      <c r="M229" s="285" t="s">
        <v>1</v>
      </c>
      <c r="N229" s="286" t="s">
        <v>45</v>
      </c>
      <c r="O229" s="252">
        <v>0</v>
      </c>
      <c r="P229" s="252">
        <f>O229*H229</f>
        <v>0</v>
      </c>
      <c r="Q229" s="252">
        <v>0.04</v>
      </c>
      <c r="R229" s="252">
        <f>Q229*H229</f>
        <v>0.52</v>
      </c>
      <c r="S229" s="252">
        <v>0</v>
      </c>
      <c r="T229" s="253">
        <f>S229*H229</f>
        <v>0</v>
      </c>
      <c r="U229" s="107"/>
      <c r="V229" s="107"/>
      <c r="W229" s="107"/>
      <c r="X229" s="107"/>
      <c r="Y229" s="107"/>
      <c r="Z229" s="107"/>
      <c r="AA229" s="107"/>
      <c r="AB229" s="107"/>
      <c r="AC229" s="107"/>
      <c r="AD229" s="107"/>
      <c r="AE229" s="107"/>
      <c r="AR229" s="254" t="s">
        <v>141</v>
      </c>
      <c r="AT229" s="254" t="s">
        <v>157</v>
      </c>
      <c r="AU229" s="254" t="s">
        <v>18</v>
      </c>
      <c r="AY229" s="89" t="s">
        <v>118</v>
      </c>
      <c r="BE229" s="255">
        <f>IF(N229="základní",J229,0)</f>
        <v>0</v>
      </c>
      <c r="BF229" s="255">
        <f>IF(N229="snížená",J229,0)</f>
        <v>0</v>
      </c>
      <c r="BG229" s="255">
        <f>IF(N229="zákl. přenesená",J229,0)</f>
        <v>0</v>
      </c>
      <c r="BH229" s="255">
        <f>IF(N229="sníž. přenesená",J229,0)</f>
        <v>0</v>
      </c>
      <c r="BI229" s="255">
        <f>IF(N229="nulová",J229,0)</f>
        <v>0</v>
      </c>
      <c r="BJ229" s="89" t="s">
        <v>85</v>
      </c>
      <c r="BK229" s="255">
        <f>ROUND(I229*H229,2)</f>
        <v>0</v>
      </c>
      <c r="BL229" s="89" t="s">
        <v>123</v>
      </c>
      <c r="BM229" s="254" t="s">
        <v>1384</v>
      </c>
    </row>
    <row r="230" spans="1:65" s="260" customFormat="1" x14ac:dyDescent="0.2">
      <c r="B230" s="261"/>
      <c r="D230" s="262" t="s">
        <v>125</v>
      </c>
      <c r="E230" s="263" t="s">
        <v>1</v>
      </c>
      <c r="F230" s="264" t="s">
        <v>1385</v>
      </c>
      <c r="H230" s="265">
        <v>13</v>
      </c>
      <c r="I230" s="179"/>
      <c r="L230" s="261"/>
      <c r="M230" s="266"/>
      <c r="N230" s="267"/>
      <c r="O230" s="267"/>
      <c r="P230" s="267"/>
      <c r="Q230" s="267"/>
      <c r="R230" s="267"/>
      <c r="S230" s="267"/>
      <c r="T230" s="268"/>
      <c r="AT230" s="263" t="s">
        <v>125</v>
      </c>
      <c r="AU230" s="263" t="s">
        <v>18</v>
      </c>
      <c r="AV230" s="260" t="s">
        <v>18</v>
      </c>
      <c r="AW230" s="260" t="s">
        <v>35</v>
      </c>
      <c r="AX230" s="260" t="s">
        <v>85</v>
      </c>
      <c r="AY230" s="263" t="s">
        <v>118</v>
      </c>
    </row>
    <row r="231" spans="1:65" s="112" customFormat="1" ht="24.2" customHeight="1" x14ac:dyDescent="0.2">
      <c r="A231" s="107"/>
      <c r="B231" s="108"/>
      <c r="C231" s="244" t="s">
        <v>389</v>
      </c>
      <c r="D231" s="244" t="s">
        <v>120</v>
      </c>
      <c r="E231" s="245" t="s">
        <v>1386</v>
      </c>
      <c r="F231" s="246" t="s">
        <v>1387</v>
      </c>
      <c r="G231" s="247" t="s">
        <v>189</v>
      </c>
      <c r="H231" s="248">
        <v>2</v>
      </c>
      <c r="I231" s="85"/>
      <c r="J231" s="249">
        <f>ROUND(I231*H231,2)</f>
        <v>0</v>
      </c>
      <c r="K231" s="246" t="s">
        <v>122</v>
      </c>
      <c r="L231" s="108"/>
      <c r="M231" s="250" t="s">
        <v>1</v>
      </c>
      <c r="N231" s="251" t="s">
        <v>45</v>
      </c>
      <c r="O231" s="252">
        <v>0.77</v>
      </c>
      <c r="P231" s="252">
        <f>O231*H231</f>
        <v>1.54</v>
      </c>
      <c r="Q231" s="252">
        <v>1.4999999999999999E-4</v>
      </c>
      <c r="R231" s="252">
        <f>Q231*H231</f>
        <v>2.9999999999999997E-4</v>
      </c>
      <c r="S231" s="252">
        <v>0</v>
      </c>
      <c r="T231" s="253">
        <f>S231*H231</f>
        <v>0</v>
      </c>
      <c r="U231" s="107"/>
      <c r="V231" s="107"/>
      <c r="W231" s="107"/>
      <c r="X231" s="107"/>
      <c r="Y231" s="107"/>
      <c r="Z231" s="107"/>
      <c r="AA231" s="107"/>
      <c r="AB231" s="107"/>
      <c r="AC231" s="107"/>
      <c r="AD231" s="107"/>
      <c r="AE231" s="107"/>
      <c r="AR231" s="254" t="s">
        <v>123</v>
      </c>
      <c r="AT231" s="254" t="s">
        <v>120</v>
      </c>
      <c r="AU231" s="254" t="s">
        <v>18</v>
      </c>
      <c r="AY231" s="89" t="s">
        <v>118</v>
      </c>
      <c r="BE231" s="255">
        <f>IF(N231="základní",J231,0)</f>
        <v>0</v>
      </c>
      <c r="BF231" s="255">
        <f>IF(N231="snížená",J231,0)</f>
        <v>0</v>
      </c>
      <c r="BG231" s="255">
        <f>IF(N231="zákl. přenesená",J231,0)</f>
        <v>0</v>
      </c>
      <c r="BH231" s="255">
        <f>IF(N231="sníž. přenesená",J231,0)</f>
        <v>0</v>
      </c>
      <c r="BI231" s="255">
        <f>IF(N231="nulová",J231,0)</f>
        <v>0</v>
      </c>
      <c r="BJ231" s="89" t="s">
        <v>85</v>
      </c>
      <c r="BK231" s="255">
        <f>ROUND(I231*H231,2)</f>
        <v>0</v>
      </c>
      <c r="BL231" s="89" t="s">
        <v>123</v>
      </c>
      <c r="BM231" s="254" t="s">
        <v>1388</v>
      </c>
    </row>
    <row r="232" spans="1:65" s="112" customFormat="1" x14ac:dyDescent="0.2">
      <c r="A232" s="107"/>
      <c r="B232" s="108"/>
      <c r="C232" s="107"/>
      <c r="D232" s="256" t="s">
        <v>124</v>
      </c>
      <c r="E232" s="107"/>
      <c r="F232" s="257" t="s">
        <v>1389</v>
      </c>
      <c r="G232" s="107"/>
      <c r="H232" s="107"/>
      <c r="I232" s="176"/>
      <c r="J232" s="107"/>
      <c r="K232" s="107"/>
      <c r="L232" s="108"/>
      <c r="M232" s="258"/>
      <c r="N232" s="259"/>
      <c r="O232" s="138"/>
      <c r="P232" s="138"/>
      <c r="Q232" s="138"/>
      <c r="R232" s="138"/>
      <c r="S232" s="138"/>
      <c r="T232" s="139"/>
      <c r="U232" s="107"/>
      <c r="V232" s="107"/>
      <c r="W232" s="107"/>
      <c r="X232" s="107"/>
      <c r="Y232" s="107"/>
      <c r="Z232" s="107"/>
      <c r="AA232" s="107"/>
      <c r="AB232" s="107"/>
      <c r="AC232" s="107"/>
      <c r="AD232" s="107"/>
      <c r="AE232" s="107"/>
      <c r="AT232" s="89" t="s">
        <v>124</v>
      </c>
      <c r="AU232" s="89" t="s">
        <v>18</v>
      </c>
    </row>
    <row r="233" spans="1:65" s="112" customFormat="1" ht="21.75" customHeight="1" x14ac:dyDescent="0.2">
      <c r="A233" s="107"/>
      <c r="B233" s="108"/>
      <c r="C233" s="278" t="s">
        <v>393</v>
      </c>
      <c r="D233" s="278" t="s">
        <v>157</v>
      </c>
      <c r="E233" s="279" t="s">
        <v>1390</v>
      </c>
      <c r="F233" s="280" t="s">
        <v>1391</v>
      </c>
      <c r="G233" s="281" t="s">
        <v>189</v>
      </c>
      <c r="H233" s="282">
        <v>2</v>
      </c>
      <c r="I233" s="86"/>
      <c r="J233" s="283">
        <f>ROUND(I233*H233,2)</f>
        <v>0</v>
      </c>
      <c r="K233" s="280" t="s">
        <v>122</v>
      </c>
      <c r="L233" s="284"/>
      <c r="M233" s="285" t="s">
        <v>1</v>
      </c>
      <c r="N233" s="286" t="s">
        <v>45</v>
      </c>
      <c r="O233" s="252">
        <v>0</v>
      </c>
      <c r="P233" s="252">
        <f>O233*H233</f>
        <v>0</v>
      </c>
      <c r="Q233" s="252">
        <v>4.8000000000000001E-2</v>
      </c>
      <c r="R233" s="252">
        <f>Q233*H233</f>
        <v>9.6000000000000002E-2</v>
      </c>
      <c r="S233" s="252">
        <v>0</v>
      </c>
      <c r="T233" s="253">
        <f>S233*H233</f>
        <v>0</v>
      </c>
      <c r="U233" s="107"/>
      <c r="V233" s="107"/>
      <c r="W233" s="107"/>
      <c r="X233" s="107"/>
      <c r="Y233" s="107"/>
      <c r="Z233" s="107"/>
      <c r="AA233" s="107"/>
      <c r="AB233" s="107"/>
      <c r="AC233" s="107"/>
      <c r="AD233" s="107"/>
      <c r="AE233" s="107"/>
      <c r="AR233" s="254" t="s">
        <v>141</v>
      </c>
      <c r="AT233" s="254" t="s">
        <v>157</v>
      </c>
      <c r="AU233" s="254" t="s">
        <v>18</v>
      </c>
      <c r="AY233" s="89" t="s">
        <v>118</v>
      </c>
      <c r="BE233" s="255">
        <f>IF(N233="základní",J233,0)</f>
        <v>0</v>
      </c>
      <c r="BF233" s="255">
        <f>IF(N233="snížená",J233,0)</f>
        <v>0</v>
      </c>
      <c r="BG233" s="255">
        <f>IF(N233="zákl. přenesená",J233,0)</f>
        <v>0</v>
      </c>
      <c r="BH233" s="255">
        <f>IF(N233="sníž. přenesená",J233,0)</f>
        <v>0</v>
      </c>
      <c r="BI233" s="255">
        <f>IF(N233="nulová",J233,0)</f>
        <v>0</v>
      </c>
      <c r="BJ233" s="89" t="s">
        <v>85</v>
      </c>
      <c r="BK233" s="255">
        <f>ROUND(I233*H233,2)</f>
        <v>0</v>
      </c>
      <c r="BL233" s="89" t="s">
        <v>123</v>
      </c>
      <c r="BM233" s="254" t="s">
        <v>1392</v>
      </c>
    </row>
    <row r="234" spans="1:65" s="112" customFormat="1" ht="16.5" customHeight="1" x14ac:dyDescent="0.2">
      <c r="A234" s="107"/>
      <c r="B234" s="108"/>
      <c r="C234" s="244" t="s">
        <v>397</v>
      </c>
      <c r="D234" s="244" t="s">
        <v>120</v>
      </c>
      <c r="E234" s="245" t="s">
        <v>767</v>
      </c>
      <c r="F234" s="246" t="s">
        <v>1393</v>
      </c>
      <c r="G234" s="247" t="s">
        <v>189</v>
      </c>
      <c r="H234" s="248">
        <v>1</v>
      </c>
      <c r="I234" s="85"/>
      <c r="J234" s="249">
        <f>ROUND(I234*H234,2)</f>
        <v>0</v>
      </c>
      <c r="K234" s="246" t="s">
        <v>122</v>
      </c>
      <c r="L234" s="108"/>
      <c r="M234" s="250" t="s">
        <v>1</v>
      </c>
      <c r="N234" s="251" t="s">
        <v>45</v>
      </c>
      <c r="O234" s="252">
        <v>4.9539999999999997</v>
      </c>
      <c r="P234" s="252">
        <f>O234*H234</f>
        <v>4.9539999999999997</v>
      </c>
      <c r="Q234" s="252">
        <v>0.41488999999999998</v>
      </c>
      <c r="R234" s="252">
        <f>Q234*H234</f>
        <v>0.41488999999999998</v>
      </c>
      <c r="S234" s="252">
        <v>0</v>
      </c>
      <c r="T234" s="253">
        <f>S234*H234</f>
        <v>0</v>
      </c>
      <c r="U234" s="107"/>
      <c r="V234" s="107"/>
      <c r="W234" s="107"/>
      <c r="X234" s="107"/>
      <c r="Y234" s="107"/>
      <c r="Z234" s="107"/>
      <c r="AA234" s="107"/>
      <c r="AB234" s="107"/>
      <c r="AC234" s="107"/>
      <c r="AD234" s="107"/>
      <c r="AE234" s="107"/>
      <c r="AR234" s="254" t="s">
        <v>123</v>
      </c>
      <c r="AT234" s="254" t="s">
        <v>120</v>
      </c>
      <c r="AU234" s="254" t="s">
        <v>18</v>
      </c>
      <c r="AY234" s="89" t="s">
        <v>118</v>
      </c>
      <c r="BE234" s="255">
        <f>IF(N234="základní",J234,0)</f>
        <v>0</v>
      </c>
      <c r="BF234" s="255">
        <f>IF(N234="snížená",J234,0)</f>
        <v>0</v>
      </c>
      <c r="BG234" s="255">
        <f>IF(N234="zákl. přenesená",J234,0)</f>
        <v>0</v>
      </c>
      <c r="BH234" s="255">
        <f>IF(N234="sníž. přenesená",J234,0)</f>
        <v>0</v>
      </c>
      <c r="BI234" s="255">
        <f>IF(N234="nulová",J234,0)</f>
        <v>0</v>
      </c>
      <c r="BJ234" s="89" t="s">
        <v>85</v>
      </c>
      <c r="BK234" s="255">
        <f>ROUND(I234*H234,2)</f>
        <v>0</v>
      </c>
      <c r="BL234" s="89" t="s">
        <v>123</v>
      </c>
      <c r="BM234" s="254" t="s">
        <v>1394</v>
      </c>
    </row>
    <row r="235" spans="1:65" s="112" customFormat="1" x14ac:dyDescent="0.2">
      <c r="A235" s="107"/>
      <c r="B235" s="108"/>
      <c r="C235" s="107"/>
      <c r="D235" s="256" t="s">
        <v>124</v>
      </c>
      <c r="E235" s="107"/>
      <c r="F235" s="257" t="s">
        <v>770</v>
      </c>
      <c r="G235" s="107"/>
      <c r="H235" s="107"/>
      <c r="I235" s="176"/>
      <c r="J235" s="107"/>
      <c r="K235" s="107"/>
      <c r="L235" s="108"/>
      <c r="M235" s="258"/>
      <c r="N235" s="259"/>
      <c r="O235" s="138"/>
      <c r="P235" s="138"/>
      <c r="Q235" s="138"/>
      <c r="R235" s="138"/>
      <c r="S235" s="138"/>
      <c r="T235" s="139"/>
      <c r="U235" s="107"/>
      <c r="V235" s="107"/>
      <c r="W235" s="107"/>
      <c r="X235" s="107"/>
      <c r="Y235" s="107"/>
      <c r="Z235" s="107"/>
      <c r="AA235" s="107"/>
      <c r="AB235" s="107"/>
      <c r="AC235" s="107"/>
      <c r="AD235" s="107"/>
      <c r="AE235" s="107"/>
      <c r="AT235" s="89" t="s">
        <v>124</v>
      </c>
      <c r="AU235" s="89" t="s">
        <v>18</v>
      </c>
    </row>
    <row r="236" spans="1:65" s="112" customFormat="1" ht="19.5" x14ac:dyDescent="0.2">
      <c r="A236" s="107"/>
      <c r="B236" s="108"/>
      <c r="C236" s="107"/>
      <c r="D236" s="262" t="s">
        <v>139</v>
      </c>
      <c r="E236" s="107"/>
      <c r="F236" s="269" t="s">
        <v>771</v>
      </c>
      <c r="G236" s="107"/>
      <c r="H236" s="107"/>
      <c r="I236" s="176"/>
      <c r="J236" s="107"/>
      <c r="K236" s="107"/>
      <c r="L236" s="108"/>
      <c r="M236" s="258"/>
      <c r="N236" s="259"/>
      <c r="O236" s="138"/>
      <c r="P236" s="138"/>
      <c r="Q236" s="138"/>
      <c r="R236" s="138"/>
      <c r="S236" s="138"/>
      <c r="T236" s="139"/>
      <c r="U236" s="107"/>
      <c r="V236" s="107"/>
      <c r="W236" s="107"/>
      <c r="X236" s="107"/>
      <c r="Y236" s="107"/>
      <c r="Z236" s="107"/>
      <c r="AA236" s="107"/>
      <c r="AB236" s="107"/>
      <c r="AC236" s="107"/>
      <c r="AD236" s="107"/>
      <c r="AE236" s="107"/>
      <c r="AT236" s="89" t="s">
        <v>139</v>
      </c>
      <c r="AU236" s="89" t="s">
        <v>18</v>
      </c>
    </row>
    <row r="237" spans="1:65" s="112" customFormat="1" ht="16.5" customHeight="1" x14ac:dyDescent="0.2">
      <c r="A237" s="107"/>
      <c r="B237" s="108"/>
      <c r="C237" s="278" t="s">
        <v>402</v>
      </c>
      <c r="D237" s="278" t="s">
        <v>157</v>
      </c>
      <c r="E237" s="279" t="s">
        <v>772</v>
      </c>
      <c r="F237" s="280" t="s">
        <v>773</v>
      </c>
      <c r="G237" s="281" t="s">
        <v>189</v>
      </c>
      <c r="H237" s="282">
        <v>1</v>
      </c>
      <c r="I237" s="86"/>
      <c r="J237" s="283">
        <f>ROUND(I237*H237,2)</f>
        <v>0</v>
      </c>
      <c r="K237" s="280" t="s">
        <v>122</v>
      </c>
      <c r="L237" s="284"/>
      <c r="M237" s="285" t="s">
        <v>1</v>
      </c>
      <c r="N237" s="286" t="s">
        <v>45</v>
      </c>
      <c r="O237" s="252">
        <v>0</v>
      </c>
      <c r="P237" s="252">
        <f>O237*H237</f>
        <v>0</v>
      </c>
      <c r="Q237" s="252">
        <v>1.29</v>
      </c>
      <c r="R237" s="252">
        <f>Q237*H237</f>
        <v>1.29</v>
      </c>
      <c r="S237" s="252">
        <v>0</v>
      </c>
      <c r="T237" s="253">
        <f>S237*H237</f>
        <v>0</v>
      </c>
      <c r="U237" s="107"/>
      <c r="V237" s="107"/>
      <c r="W237" s="107"/>
      <c r="X237" s="107"/>
      <c r="Y237" s="107"/>
      <c r="Z237" s="107"/>
      <c r="AA237" s="107"/>
      <c r="AB237" s="107"/>
      <c r="AC237" s="107"/>
      <c r="AD237" s="107"/>
      <c r="AE237" s="107"/>
      <c r="AR237" s="254" t="s">
        <v>141</v>
      </c>
      <c r="AT237" s="254" t="s">
        <v>157</v>
      </c>
      <c r="AU237" s="254" t="s">
        <v>18</v>
      </c>
      <c r="AY237" s="89" t="s">
        <v>118</v>
      </c>
      <c r="BE237" s="255">
        <f>IF(N237="základní",J237,0)</f>
        <v>0</v>
      </c>
      <c r="BF237" s="255">
        <f>IF(N237="snížená",J237,0)</f>
        <v>0</v>
      </c>
      <c r="BG237" s="255">
        <f>IF(N237="zákl. přenesená",J237,0)</f>
        <v>0</v>
      </c>
      <c r="BH237" s="255">
        <f>IF(N237="sníž. přenesená",J237,0)</f>
        <v>0</v>
      </c>
      <c r="BI237" s="255">
        <f>IF(N237="nulová",J237,0)</f>
        <v>0</v>
      </c>
      <c r="BJ237" s="89" t="s">
        <v>85</v>
      </c>
      <c r="BK237" s="255">
        <f>ROUND(I237*H237,2)</f>
        <v>0</v>
      </c>
      <c r="BL237" s="89" t="s">
        <v>123</v>
      </c>
      <c r="BM237" s="254" t="s">
        <v>1395</v>
      </c>
    </row>
    <row r="238" spans="1:65" s="112" customFormat="1" ht="19.5" x14ac:dyDescent="0.2">
      <c r="A238" s="107"/>
      <c r="B238" s="108"/>
      <c r="C238" s="107"/>
      <c r="D238" s="262" t="s">
        <v>139</v>
      </c>
      <c r="E238" s="107"/>
      <c r="F238" s="269" t="s">
        <v>775</v>
      </c>
      <c r="G238" s="107"/>
      <c r="H238" s="107"/>
      <c r="I238" s="176"/>
      <c r="J238" s="107"/>
      <c r="K238" s="107"/>
      <c r="L238" s="108"/>
      <c r="M238" s="258"/>
      <c r="N238" s="259"/>
      <c r="O238" s="138"/>
      <c r="P238" s="138"/>
      <c r="Q238" s="138"/>
      <c r="R238" s="138"/>
      <c r="S238" s="138"/>
      <c r="T238" s="139"/>
      <c r="U238" s="107"/>
      <c r="V238" s="107"/>
      <c r="W238" s="107"/>
      <c r="X238" s="107"/>
      <c r="Y238" s="107"/>
      <c r="Z238" s="107"/>
      <c r="AA238" s="107"/>
      <c r="AB238" s="107"/>
      <c r="AC238" s="107"/>
      <c r="AD238" s="107"/>
      <c r="AE238" s="107"/>
      <c r="AT238" s="89" t="s">
        <v>139</v>
      </c>
      <c r="AU238" s="89" t="s">
        <v>18</v>
      </c>
    </row>
    <row r="239" spans="1:65" s="112" customFormat="1" ht="16.5" customHeight="1" x14ac:dyDescent="0.2">
      <c r="A239" s="107"/>
      <c r="B239" s="108"/>
      <c r="C239" s="244" t="s">
        <v>406</v>
      </c>
      <c r="D239" s="244" t="s">
        <v>120</v>
      </c>
      <c r="E239" s="245" t="s">
        <v>776</v>
      </c>
      <c r="F239" s="246" t="s">
        <v>1396</v>
      </c>
      <c r="G239" s="247" t="s">
        <v>189</v>
      </c>
      <c r="H239" s="248">
        <v>4</v>
      </c>
      <c r="I239" s="85"/>
      <c r="J239" s="249">
        <f>ROUND(I239*H239,2)</f>
        <v>0</v>
      </c>
      <c r="K239" s="246" t="s">
        <v>122</v>
      </c>
      <c r="L239" s="108"/>
      <c r="M239" s="250" t="s">
        <v>1</v>
      </c>
      <c r="N239" s="251" t="s">
        <v>45</v>
      </c>
      <c r="O239" s="252">
        <v>5.0730000000000004</v>
      </c>
      <c r="P239" s="252">
        <f>O239*H239</f>
        <v>20.292000000000002</v>
      </c>
      <c r="Q239" s="252">
        <v>0.41488999999999998</v>
      </c>
      <c r="R239" s="252">
        <f>Q239*H239</f>
        <v>1.6595599999999999</v>
      </c>
      <c r="S239" s="252">
        <v>0</v>
      </c>
      <c r="T239" s="253">
        <f>S239*H239</f>
        <v>0</v>
      </c>
      <c r="U239" s="107"/>
      <c r="V239" s="107"/>
      <c r="W239" s="107"/>
      <c r="X239" s="107"/>
      <c r="Y239" s="107"/>
      <c r="Z239" s="107"/>
      <c r="AA239" s="107"/>
      <c r="AB239" s="107"/>
      <c r="AC239" s="107"/>
      <c r="AD239" s="107"/>
      <c r="AE239" s="107"/>
      <c r="AR239" s="254" t="s">
        <v>123</v>
      </c>
      <c r="AT239" s="254" t="s">
        <v>120</v>
      </c>
      <c r="AU239" s="254" t="s">
        <v>18</v>
      </c>
      <c r="AY239" s="89" t="s">
        <v>118</v>
      </c>
      <c r="BE239" s="255">
        <f>IF(N239="základní",J239,0)</f>
        <v>0</v>
      </c>
      <c r="BF239" s="255">
        <f>IF(N239="snížená",J239,0)</f>
        <v>0</v>
      </c>
      <c r="BG239" s="255">
        <f>IF(N239="zákl. přenesená",J239,0)</f>
        <v>0</v>
      </c>
      <c r="BH239" s="255">
        <f>IF(N239="sníž. přenesená",J239,0)</f>
        <v>0</v>
      </c>
      <c r="BI239" s="255">
        <f>IF(N239="nulová",J239,0)</f>
        <v>0</v>
      </c>
      <c r="BJ239" s="89" t="s">
        <v>85</v>
      </c>
      <c r="BK239" s="255">
        <f>ROUND(I239*H239,2)</f>
        <v>0</v>
      </c>
      <c r="BL239" s="89" t="s">
        <v>123</v>
      </c>
      <c r="BM239" s="254" t="s">
        <v>1397</v>
      </c>
    </row>
    <row r="240" spans="1:65" s="112" customFormat="1" x14ac:dyDescent="0.2">
      <c r="A240" s="107"/>
      <c r="B240" s="108"/>
      <c r="C240" s="107"/>
      <c r="D240" s="256" t="s">
        <v>124</v>
      </c>
      <c r="E240" s="107"/>
      <c r="F240" s="257" t="s">
        <v>779</v>
      </c>
      <c r="G240" s="107"/>
      <c r="H240" s="107"/>
      <c r="I240" s="176"/>
      <c r="J240" s="107"/>
      <c r="K240" s="107"/>
      <c r="L240" s="108"/>
      <c r="M240" s="258"/>
      <c r="N240" s="259"/>
      <c r="O240" s="138"/>
      <c r="P240" s="138"/>
      <c r="Q240" s="138"/>
      <c r="R240" s="138"/>
      <c r="S240" s="138"/>
      <c r="T240" s="139"/>
      <c r="U240" s="107"/>
      <c r="V240" s="107"/>
      <c r="W240" s="107"/>
      <c r="X240" s="107"/>
      <c r="Y240" s="107"/>
      <c r="Z240" s="107"/>
      <c r="AA240" s="107"/>
      <c r="AB240" s="107"/>
      <c r="AC240" s="107"/>
      <c r="AD240" s="107"/>
      <c r="AE240" s="107"/>
      <c r="AT240" s="89" t="s">
        <v>124</v>
      </c>
      <c r="AU240" s="89" t="s">
        <v>18</v>
      </c>
    </row>
    <row r="241" spans="1:65" s="112" customFormat="1" ht="16.5" customHeight="1" x14ac:dyDescent="0.2">
      <c r="A241" s="107"/>
      <c r="B241" s="108"/>
      <c r="C241" s="278" t="s">
        <v>411</v>
      </c>
      <c r="D241" s="278" t="s">
        <v>157</v>
      </c>
      <c r="E241" s="279" t="s">
        <v>780</v>
      </c>
      <c r="F241" s="280" t="s">
        <v>781</v>
      </c>
      <c r="G241" s="281" t="s">
        <v>189</v>
      </c>
      <c r="H241" s="282">
        <v>4</v>
      </c>
      <c r="I241" s="86"/>
      <c r="J241" s="283">
        <f>ROUND(I241*H241,2)</f>
        <v>0</v>
      </c>
      <c r="K241" s="280" t="s">
        <v>122</v>
      </c>
      <c r="L241" s="284"/>
      <c r="M241" s="285" t="s">
        <v>1</v>
      </c>
      <c r="N241" s="286" t="s">
        <v>45</v>
      </c>
      <c r="O241" s="252">
        <v>0</v>
      </c>
      <c r="P241" s="252">
        <f>O241*H241</f>
        <v>0</v>
      </c>
      <c r="Q241" s="252">
        <v>1.8169999999999999</v>
      </c>
      <c r="R241" s="252">
        <f>Q241*H241</f>
        <v>7.2679999999999998</v>
      </c>
      <c r="S241" s="252">
        <v>0</v>
      </c>
      <c r="T241" s="253">
        <f>S241*H241</f>
        <v>0</v>
      </c>
      <c r="U241" s="107"/>
      <c r="V241" s="107"/>
      <c r="W241" s="107"/>
      <c r="X241" s="107"/>
      <c r="Y241" s="107"/>
      <c r="Z241" s="107"/>
      <c r="AA241" s="107"/>
      <c r="AB241" s="107"/>
      <c r="AC241" s="107"/>
      <c r="AD241" s="107"/>
      <c r="AE241" s="107"/>
      <c r="AR241" s="254" t="s">
        <v>141</v>
      </c>
      <c r="AT241" s="254" t="s">
        <v>157</v>
      </c>
      <c r="AU241" s="254" t="s">
        <v>18</v>
      </c>
      <c r="AY241" s="89" t="s">
        <v>118</v>
      </c>
      <c r="BE241" s="255">
        <f>IF(N241="základní",J241,0)</f>
        <v>0</v>
      </c>
      <c r="BF241" s="255">
        <f>IF(N241="snížená",J241,0)</f>
        <v>0</v>
      </c>
      <c r="BG241" s="255">
        <f>IF(N241="zákl. přenesená",J241,0)</f>
        <v>0</v>
      </c>
      <c r="BH241" s="255">
        <f>IF(N241="sníž. přenesená",J241,0)</f>
        <v>0</v>
      </c>
      <c r="BI241" s="255">
        <f>IF(N241="nulová",J241,0)</f>
        <v>0</v>
      </c>
      <c r="BJ241" s="89" t="s">
        <v>85</v>
      </c>
      <c r="BK241" s="255">
        <f>ROUND(I241*H241,2)</f>
        <v>0</v>
      </c>
      <c r="BL241" s="89" t="s">
        <v>123</v>
      </c>
      <c r="BM241" s="254" t="s">
        <v>1398</v>
      </c>
    </row>
    <row r="242" spans="1:65" s="112" customFormat="1" ht="19.5" x14ac:dyDescent="0.2">
      <c r="A242" s="107"/>
      <c r="B242" s="108"/>
      <c r="C242" s="107"/>
      <c r="D242" s="262" t="s">
        <v>139</v>
      </c>
      <c r="E242" s="107"/>
      <c r="F242" s="269" t="s">
        <v>775</v>
      </c>
      <c r="G242" s="107"/>
      <c r="H242" s="107"/>
      <c r="I242" s="176"/>
      <c r="J242" s="107"/>
      <c r="K242" s="107"/>
      <c r="L242" s="108"/>
      <c r="M242" s="258"/>
      <c r="N242" s="259"/>
      <c r="O242" s="138"/>
      <c r="P242" s="138"/>
      <c r="Q242" s="138"/>
      <c r="R242" s="138"/>
      <c r="S242" s="138"/>
      <c r="T242" s="139"/>
      <c r="U242" s="107"/>
      <c r="V242" s="107"/>
      <c r="W242" s="107"/>
      <c r="X242" s="107"/>
      <c r="Y242" s="107"/>
      <c r="Z242" s="107"/>
      <c r="AA242" s="107"/>
      <c r="AB242" s="107"/>
      <c r="AC242" s="107"/>
      <c r="AD242" s="107"/>
      <c r="AE242" s="107"/>
      <c r="AT242" s="89" t="s">
        <v>139</v>
      </c>
      <c r="AU242" s="89" t="s">
        <v>18</v>
      </c>
    </row>
    <row r="243" spans="1:65" s="112" customFormat="1" ht="16.5" customHeight="1" x14ac:dyDescent="0.2">
      <c r="A243" s="107"/>
      <c r="B243" s="108"/>
      <c r="C243" s="244" t="s">
        <v>415</v>
      </c>
      <c r="D243" s="244" t="s">
        <v>120</v>
      </c>
      <c r="E243" s="245" t="s">
        <v>783</v>
      </c>
      <c r="F243" s="246" t="s">
        <v>1399</v>
      </c>
      <c r="G243" s="247" t="s">
        <v>189</v>
      </c>
      <c r="H243" s="248">
        <v>12</v>
      </c>
      <c r="I243" s="85"/>
      <c r="J243" s="249">
        <f>ROUND(I243*H243,2)</f>
        <v>0</v>
      </c>
      <c r="K243" s="246" t="s">
        <v>122</v>
      </c>
      <c r="L243" s="108"/>
      <c r="M243" s="250" t="s">
        <v>1</v>
      </c>
      <c r="N243" s="251" t="s">
        <v>45</v>
      </c>
      <c r="O243" s="252">
        <v>1.5109999999999999</v>
      </c>
      <c r="P243" s="252">
        <f>O243*H243</f>
        <v>18.131999999999998</v>
      </c>
      <c r="Q243" s="252">
        <v>9.8899999999999995E-3</v>
      </c>
      <c r="R243" s="252">
        <f>Q243*H243</f>
        <v>0.11867999999999999</v>
      </c>
      <c r="S243" s="252">
        <v>0</v>
      </c>
      <c r="T243" s="253">
        <f>S243*H243</f>
        <v>0</v>
      </c>
      <c r="U243" s="107"/>
      <c r="V243" s="107"/>
      <c r="W243" s="107"/>
      <c r="X243" s="107"/>
      <c r="Y243" s="107"/>
      <c r="Z243" s="107"/>
      <c r="AA243" s="107"/>
      <c r="AB243" s="107"/>
      <c r="AC243" s="107"/>
      <c r="AD243" s="107"/>
      <c r="AE243" s="107"/>
      <c r="AR243" s="254" t="s">
        <v>123</v>
      </c>
      <c r="AT243" s="254" t="s">
        <v>120</v>
      </c>
      <c r="AU243" s="254" t="s">
        <v>18</v>
      </c>
      <c r="AY243" s="89" t="s">
        <v>118</v>
      </c>
      <c r="BE243" s="255">
        <f>IF(N243="základní",J243,0)</f>
        <v>0</v>
      </c>
      <c r="BF243" s="255">
        <f>IF(N243="snížená",J243,0)</f>
        <v>0</v>
      </c>
      <c r="BG243" s="255">
        <f>IF(N243="zákl. přenesená",J243,0)</f>
        <v>0</v>
      </c>
      <c r="BH243" s="255">
        <f>IF(N243="sníž. přenesená",J243,0)</f>
        <v>0</v>
      </c>
      <c r="BI243" s="255">
        <f>IF(N243="nulová",J243,0)</f>
        <v>0</v>
      </c>
      <c r="BJ243" s="89" t="s">
        <v>85</v>
      </c>
      <c r="BK243" s="255">
        <f>ROUND(I243*H243,2)</f>
        <v>0</v>
      </c>
      <c r="BL243" s="89" t="s">
        <v>123</v>
      </c>
      <c r="BM243" s="254" t="s">
        <v>1400</v>
      </c>
    </row>
    <row r="244" spans="1:65" s="112" customFormat="1" x14ac:dyDescent="0.2">
      <c r="A244" s="107"/>
      <c r="B244" s="108"/>
      <c r="C244" s="107"/>
      <c r="D244" s="256" t="s">
        <v>124</v>
      </c>
      <c r="E244" s="107"/>
      <c r="F244" s="257" t="s">
        <v>786</v>
      </c>
      <c r="G244" s="107"/>
      <c r="H244" s="107"/>
      <c r="I244" s="176"/>
      <c r="J244" s="107"/>
      <c r="K244" s="107"/>
      <c r="L244" s="108"/>
      <c r="M244" s="258"/>
      <c r="N244" s="259"/>
      <c r="O244" s="138"/>
      <c r="P244" s="138"/>
      <c r="Q244" s="138"/>
      <c r="R244" s="138"/>
      <c r="S244" s="138"/>
      <c r="T244" s="139"/>
      <c r="U244" s="107"/>
      <c r="V244" s="107"/>
      <c r="W244" s="107"/>
      <c r="X244" s="107"/>
      <c r="Y244" s="107"/>
      <c r="Z244" s="107"/>
      <c r="AA244" s="107"/>
      <c r="AB244" s="107"/>
      <c r="AC244" s="107"/>
      <c r="AD244" s="107"/>
      <c r="AE244" s="107"/>
      <c r="AT244" s="89" t="s">
        <v>124</v>
      </c>
      <c r="AU244" s="89" t="s">
        <v>18</v>
      </c>
    </row>
    <row r="245" spans="1:65" s="112" customFormat="1" ht="16.5" customHeight="1" x14ac:dyDescent="0.2">
      <c r="A245" s="107"/>
      <c r="B245" s="108"/>
      <c r="C245" s="278" t="s">
        <v>419</v>
      </c>
      <c r="D245" s="278" t="s">
        <v>157</v>
      </c>
      <c r="E245" s="279" t="s">
        <v>787</v>
      </c>
      <c r="F245" s="280" t="s">
        <v>788</v>
      </c>
      <c r="G245" s="281" t="s">
        <v>189</v>
      </c>
      <c r="H245" s="282">
        <v>2</v>
      </c>
      <c r="I245" s="86"/>
      <c r="J245" s="283">
        <f t="shared" ref="J245:J250" si="0">ROUND(I245*H245,2)</f>
        <v>0</v>
      </c>
      <c r="K245" s="280" t="s">
        <v>122</v>
      </c>
      <c r="L245" s="284"/>
      <c r="M245" s="285" t="s">
        <v>1</v>
      </c>
      <c r="N245" s="286" t="s">
        <v>45</v>
      </c>
      <c r="O245" s="252">
        <v>0</v>
      </c>
      <c r="P245" s="252">
        <f t="shared" ref="P245:P250" si="1">O245*H245</f>
        <v>0</v>
      </c>
      <c r="Q245" s="252">
        <v>0.215</v>
      </c>
      <c r="R245" s="252">
        <f t="shared" ref="R245:R250" si="2">Q245*H245</f>
        <v>0.43</v>
      </c>
      <c r="S245" s="252">
        <v>0</v>
      </c>
      <c r="T245" s="253">
        <f t="shared" ref="T245:T250" si="3">S245*H245</f>
        <v>0</v>
      </c>
      <c r="U245" s="107"/>
      <c r="V245" s="107"/>
      <c r="W245" s="107"/>
      <c r="X245" s="107"/>
      <c r="Y245" s="107"/>
      <c r="Z245" s="107"/>
      <c r="AA245" s="107"/>
      <c r="AB245" s="107"/>
      <c r="AC245" s="107"/>
      <c r="AD245" s="107"/>
      <c r="AE245" s="107"/>
      <c r="AR245" s="254" t="s">
        <v>141</v>
      </c>
      <c r="AT245" s="254" t="s">
        <v>157</v>
      </c>
      <c r="AU245" s="254" t="s">
        <v>18</v>
      </c>
      <c r="AY245" s="89" t="s">
        <v>118</v>
      </c>
      <c r="BE245" s="255">
        <f t="shared" ref="BE245:BE250" si="4">IF(N245="základní",J245,0)</f>
        <v>0</v>
      </c>
      <c r="BF245" s="255">
        <f t="shared" ref="BF245:BF250" si="5">IF(N245="snížená",J245,0)</f>
        <v>0</v>
      </c>
      <c r="BG245" s="255">
        <f t="shared" ref="BG245:BG250" si="6">IF(N245="zákl. přenesená",J245,0)</f>
        <v>0</v>
      </c>
      <c r="BH245" s="255">
        <f t="shared" ref="BH245:BH250" si="7">IF(N245="sníž. přenesená",J245,0)</f>
        <v>0</v>
      </c>
      <c r="BI245" s="255">
        <f t="shared" ref="BI245:BI250" si="8">IF(N245="nulová",J245,0)</f>
        <v>0</v>
      </c>
      <c r="BJ245" s="89" t="s">
        <v>85</v>
      </c>
      <c r="BK245" s="255">
        <f t="shared" ref="BK245:BK250" si="9">ROUND(I245*H245,2)</f>
        <v>0</v>
      </c>
      <c r="BL245" s="89" t="s">
        <v>123</v>
      </c>
      <c r="BM245" s="254" t="s">
        <v>1401</v>
      </c>
    </row>
    <row r="246" spans="1:65" s="112" customFormat="1" ht="16.5" customHeight="1" x14ac:dyDescent="0.2">
      <c r="A246" s="107"/>
      <c r="B246" s="108"/>
      <c r="C246" s="278" t="s">
        <v>423</v>
      </c>
      <c r="D246" s="278" t="s">
        <v>157</v>
      </c>
      <c r="E246" s="279" t="s">
        <v>797</v>
      </c>
      <c r="F246" s="280" t="s">
        <v>798</v>
      </c>
      <c r="G246" s="281" t="s">
        <v>189</v>
      </c>
      <c r="H246" s="282">
        <v>3</v>
      </c>
      <c r="I246" s="86"/>
      <c r="J246" s="283">
        <f t="shared" si="0"/>
        <v>0</v>
      </c>
      <c r="K246" s="280" t="s">
        <v>122</v>
      </c>
      <c r="L246" s="284"/>
      <c r="M246" s="285" t="s">
        <v>1</v>
      </c>
      <c r="N246" s="286" t="s">
        <v>45</v>
      </c>
      <c r="O246" s="252">
        <v>0</v>
      </c>
      <c r="P246" s="252">
        <f t="shared" si="1"/>
        <v>0</v>
      </c>
      <c r="Q246" s="252">
        <v>2.8000000000000001E-2</v>
      </c>
      <c r="R246" s="252">
        <f t="shared" si="2"/>
        <v>8.4000000000000005E-2</v>
      </c>
      <c r="S246" s="252">
        <v>0</v>
      </c>
      <c r="T246" s="253">
        <f t="shared" si="3"/>
        <v>0</v>
      </c>
      <c r="U246" s="107"/>
      <c r="V246" s="107"/>
      <c r="W246" s="107"/>
      <c r="X246" s="107"/>
      <c r="Y246" s="107"/>
      <c r="Z246" s="107"/>
      <c r="AA246" s="107"/>
      <c r="AB246" s="107"/>
      <c r="AC246" s="107"/>
      <c r="AD246" s="107"/>
      <c r="AE246" s="107"/>
      <c r="AR246" s="254" t="s">
        <v>141</v>
      </c>
      <c r="AT246" s="254" t="s">
        <v>157</v>
      </c>
      <c r="AU246" s="254" t="s">
        <v>18</v>
      </c>
      <c r="AY246" s="89" t="s">
        <v>118</v>
      </c>
      <c r="BE246" s="255">
        <f t="shared" si="4"/>
        <v>0</v>
      </c>
      <c r="BF246" s="255">
        <f t="shared" si="5"/>
        <v>0</v>
      </c>
      <c r="BG246" s="255">
        <f t="shared" si="6"/>
        <v>0</v>
      </c>
      <c r="BH246" s="255">
        <f t="shared" si="7"/>
        <v>0</v>
      </c>
      <c r="BI246" s="255">
        <f t="shared" si="8"/>
        <v>0</v>
      </c>
      <c r="BJ246" s="89" t="s">
        <v>85</v>
      </c>
      <c r="BK246" s="255">
        <f t="shared" si="9"/>
        <v>0</v>
      </c>
      <c r="BL246" s="89" t="s">
        <v>123</v>
      </c>
      <c r="BM246" s="254" t="s">
        <v>1402</v>
      </c>
    </row>
    <row r="247" spans="1:65" s="112" customFormat="1" ht="16.5" customHeight="1" x14ac:dyDescent="0.2">
      <c r="A247" s="107"/>
      <c r="B247" s="108"/>
      <c r="C247" s="278" t="s">
        <v>427</v>
      </c>
      <c r="D247" s="278" t="s">
        <v>157</v>
      </c>
      <c r="E247" s="279" t="s">
        <v>803</v>
      </c>
      <c r="F247" s="280" t="s">
        <v>804</v>
      </c>
      <c r="G247" s="281" t="s">
        <v>189</v>
      </c>
      <c r="H247" s="282">
        <v>3</v>
      </c>
      <c r="I247" s="86"/>
      <c r="J247" s="283">
        <f t="shared" si="0"/>
        <v>0</v>
      </c>
      <c r="K247" s="280" t="s">
        <v>122</v>
      </c>
      <c r="L247" s="284"/>
      <c r="M247" s="285" t="s">
        <v>1</v>
      </c>
      <c r="N247" s="286" t="s">
        <v>45</v>
      </c>
      <c r="O247" s="252">
        <v>0</v>
      </c>
      <c r="P247" s="252">
        <f t="shared" si="1"/>
        <v>0</v>
      </c>
      <c r="Q247" s="252">
        <v>6.8000000000000005E-2</v>
      </c>
      <c r="R247" s="252">
        <f t="shared" si="2"/>
        <v>0.20400000000000001</v>
      </c>
      <c r="S247" s="252">
        <v>0</v>
      </c>
      <c r="T247" s="253">
        <f t="shared" si="3"/>
        <v>0</v>
      </c>
      <c r="U247" s="107"/>
      <c r="V247" s="107"/>
      <c r="W247" s="107"/>
      <c r="X247" s="107"/>
      <c r="Y247" s="107"/>
      <c r="Z247" s="107"/>
      <c r="AA247" s="107"/>
      <c r="AB247" s="107"/>
      <c r="AC247" s="107"/>
      <c r="AD247" s="107"/>
      <c r="AE247" s="107"/>
      <c r="AR247" s="254" t="s">
        <v>141</v>
      </c>
      <c r="AT247" s="254" t="s">
        <v>157</v>
      </c>
      <c r="AU247" s="254" t="s">
        <v>18</v>
      </c>
      <c r="AY247" s="89" t="s">
        <v>118</v>
      </c>
      <c r="BE247" s="255">
        <f t="shared" si="4"/>
        <v>0</v>
      </c>
      <c r="BF247" s="255">
        <f t="shared" si="5"/>
        <v>0</v>
      </c>
      <c r="BG247" s="255">
        <f t="shared" si="6"/>
        <v>0</v>
      </c>
      <c r="BH247" s="255">
        <f t="shared" si="7"/>
        <v>0</v>
      </c>
      <c r="BI247" s="255">
        <f t="shared" si="8"/>
        <v>0</v>
      </c>
      <c r="BJ247" s="89" t="s">
        <v>85</v>
      </c>
      <c r="BK247" s="255">
        <f t="shared" si="9"/>
        <v>0</v>
      </c>
      <c r="BL247" s="89" t="s">
        <v>123</v>
      </c>
      <c r="BM247" s="254" t="s">
        <v>1403</v>
      </c>
    </row>
    <row r="248" spans="1:65" s="112" customFormat="1" ht="16.5" customHeight="1" x14ac:dyDescent="0.2">
      <c r="A248" s="107"/>
      <c r="B248" s="108"/>
      <c r="C248" s="278" t="s">
        <v>431</v>
      </c>
      <c r="D248" s="278" t="s">
        <v>157</v>
      </c>
      <c r="E248" s="279" t="s">
        <v>1404</v>
      </c>
      <c r="F248" s="280" t="s">
        <v>1405</v>
      </c>
      <c r="G248" s="281" t="s">
        <v>189</v>
      </c>
      <c r="H248" s="282">
        <v>1</v>
      </c>
      <c r="I248" s="86"/>
      <c r="J248" s="283">
        <f t="shared" si="0"/>
        <v>0</v>
      </c>
      <c r="K248" s="280" t="s">
        <v>122</v>
      </c>
      <c r="L248" s="284"/>
      <c r="M248" s="285" t="s">
        <v>1</v>
      </c>
      <c r="N248" s="286" t="s">
        <v>45</v>
      </c>
      <c r="O248" s="252">
        <v>0</v>
      </c>
      <c r="P248" s="252">
        <f t="shared" si="1"/>
        <v>0</v>
      </c>
      <c r="Q248" s="252">
        <v>5.0999999999999997E-2</v>
      </c>
      <c r="R248" s="252">
        <f t="shared" si="2"/>
        <v>5.0999999999999997E-2</v>
      </c>
      <c r="S248" s="252">
        <v>0</v>
      </c>
      <c r="T248" s="253">
        <f t="shared" si="3"/>
        <v>0</v>
      </c>
      <c r="U248" s="107"/>
      <c r="V248" s="107"/>
      <c r="W248" s="107"/>
      <c r="X248" s="107"/>
      <c r="Y248" s="107"/>
      <c r="Z248" s="107"/>
      <c r="AA248" s="107"/>
      <c r="AB248" s="107"/>
      <c r="AC248" s="107"/>
      <c r="AD248" s="107"/>
      <c r="AE248" s="107"/>
      <c r="AR248" s="254" t="s">
        <v>141</v>
      </c>
      <c r="AT248" s="254" t="s">
        <v>157</v>
      </c>
      <c r="AU248" s="254" t="s">
        <v>18</v>
      </c>
      <c r="AY248" s="89" t="s">
        <v>118</v>
      </c>
      <c r="BE248" s="255">
        <f t="shared" si="4"/>
        <v>0</v>
      </c>
      <c r="BF248" s="255">
        <f t="shared" si="5"/>
        <v>0</v>
      </c>
      <c r="BG248" s="255">
        <f t="shared" si="6"/>
        <v>0</v>
      </c>
      <c r="BH248" s="255">
        <f t="shared" si="7"/>
        <v>0</v>
      </c>
      <c r="BI248" s="255">
        <f t="shared" si="8"/>
        <v>0</v>
      </c>
      <c r="BJ248" s="89" t="s">
        <v>85</v>
      </c>
      <c r="BK248" s="255">
        <f t="shared" si="9"/>
        <v>0</v>
      </c>
      <c r="BL248" s="89" t="s">
        <v>123</v>
      </c>
      <c r="BM248" s="254" t="s">
        <v>1406</v>
      </c>
    </row>
    <row r="249" spans="1:65" s="112" customFormat="1" ht="16.5" customHeight="1" x14ac:dyDescent="0.2">
      <c r="A249" s="107"/>
      <c r="B249" s="108"/>
      <c r="C249" s="278" t="s">
        <v>435</v>
      </c>
      <c r="D249" s="278" t="s">
        <v>157</v>
      </c>
      <c r="E249" s="279" t="s">
        <v>806</v>
      </c>
      <c r="F249" s="280" t="s">
        <v>807</v>
      </c>
      <c r="G249" s="281" t="s">
        <v>189</v>
      </c>
      <c r="H249" s="282">
        <v>3</v>
      </c>
      <c r="I249" s="86"/>
      <c r="J249" s="283">
        <f t="shared" si="0"/>
        <v>0</v>
      </c>
      <c r="K249" s="280" t="s">
        <v>122</v>
      </c>
      <c r="L249" s="284"/>
      <c r="M249" s="285" t="s">
        <v>1</v>
      </c>
      <c r="N249" s="286" t="s">
        <v>45</v>
      </c>
      <c r="O249" s="252">
        <v>0</v>
      </c>
      <c r="P249" s="252">
        <f t="shared" si="1"/>
        <v>0</v>
      </c>
      <c r="Q249" s="252">
        <v>8.1000000000000003E-2</v>
      </c>
      <c r="R249" s="252">
        <f t="shared" si="2"/>
        <v>0.24299999999999999</v>
      </c>
      <c r="S249" s="252">
        <v>0</v>
      </c>
      <c r="T249" s="253">
        <f t="shared" si="3"/>
        <v>0</v>
      </c>
      <c r="U249" s="107"/>
      <c r="V249" s="107"/>
      <c r="W249" s="107"/>
      <c r="X249" s="107"/>
      <c r="Y249" s="107"/>
      <c r="Z249" s="107"/>
      <c r="AA249" s="107"/>
      <c r="AB249" s="107"/>
      <c r="AC249" s="107"/>
      <c r="AD249" s="107"/>
      <c r="AE249" s="107"/>
      <c r="AR249" s="254" t="s">
        <v>141</v>
      </c>
      <c r="AT249" s="254" t="s">
        <v>157</v>
      </c>
      <c r="AU249" s="254" t="s">
        <v>18</v>
      </c>
      <c r="AY249" s="89" t="s">
        <v>118</v>
      </c>
      <c r="BE249" s="255">
        <f t="shared" si="4"/>
        <v>0</v>
      </c>
      <c r="BF249" s="255">
        <f t="shared" si="5"/>
        <v>0</v>
      </c>
      <c r="BG249" s="255">
        <f t="shared" si="6"/>
        <v>0</v>
      </c>
      <c r="BH249" s="255">
        <f t="shared" si="7"/>
        <v>0</v>
      </c>
      <c r="BI249" s="255">
        <f t="shared" si="8"/>
        <v>0</v>
      </c>
      <c r="BJ249" s="89" t="s">
        <v>85</v>
      </c>
      <c r="BK249" s="255">
        <f t="shared" si="9"/>
        <v>0</v>
      </c>
      <c r="BL249" s="89" t="s">
        <v>123</v>
      </c>
      <c r="BM249" s="254" t="s">
        <v>1407</v>
      </c>
    </row>
    <row r="250" spans="1:65" s="112" customFormat="1" ht="16.5" customHeight="1" x14ac:dyDescent="0.2">
      <c r="A250" s="107"/>
      <c r="B250" s="108"/>
      <c r="C250" s="244" t="s">
        <v>439</v>
      </c>
      <c r="D250" s="244" t="s">
        <v>120</v>
      </c>
      <c r="E250" s="245" t="s">
        <v>790</v>
      </c>
      <c r="F250" s="246" t="s">
        <v>1408</v>
      </c>
      <c r="G250" s="247" t="s">
        <v>189</v>
      </c>
      <c r="H250" s="248">
        <v>2</v>
      </c>
      <c r="I250" s="85"/>
      <c r="J250" s="249">
        <f t="shared" si="0"/>
        <v>0</v>
      </c>
      <c r="K250" s="246" t="s">
        <v>122</v>
      </c>
      <c r="L250" s="108"/>
      <c r="M250" s="250" t="s">
        <v>1</v>
      </c>
      <c r="N250" s="251" t="s">
        <v>45</v>
      </c>
      <c r="O250" s="252">
        <v>2.2029999999999998</v>
      </c>
      <c r="P250" s="252">
        <f t="shared" si="1"/>
        <v>4.4059999999999997</v>
      </c>
      <c r="Q250" s="252">
        <v>9.8899999999999995E-3</v>
      </c>
      <c r="R250" s="252">
        <f t="shared" si="2"/>
        <v>1.9779999999999999E-2</v>
      </c>
      <c r="S250" s="252">
        <v>0</v>
      </c>
      <c r="T250" s="253">
        <f t="shared" si="3"/>
        <v>0</v>
      </c>
      <c r="U250" s="107"/>
      <c r="V250" s="107"/>
      <c r="W250" s="107"/>
      <c r="X250" s="107"/>
      <c r="Y250" s="107"/>
      <c r="Z250" s="107"/>
      <c r="AA250" s="107"/>
      <c r="AB250" s="107"/>
      <c r="AC250" s="107"/>
      <c r="AD250" s="107"/>
      <c r="AE250" s="107"/>
      <c r="AR250" s="254" t="s">
        <v>123</v>
      </c>
      <c r="AT250" s="254" t="s">
        <v>120</v>
      </c>
      <c r="AU250" s="254" t="s">
        <v>18</v>
      </c>
      <c r="AY250" s="89" t="s">
        <v>118</v>
      </c>
      <c r="BE250" s="255">
        <f t="shared" si="4"/>
        <v>0</v>
      </c>
      <c r="BF250" s="255">
        <f t="shared" si="5"/>
        <v>0</v>
      </c>
      <c r="BG250" s="255">
        <f t="shared" si="6"/>
        <v>0</v>
      </c>
      <c r="BH250" s="255">
        <f t="shared" si="7"/>
        <v>0</v>
      </c>
      <c r="BI250" s="255">
        <f t="shared" si="8"/>
        <v>0</v>
      </c>
      <c r="BJ250" s="89" t="s">
        <v>85</v>
      </c>
      <c r="BK250" s="255">
        <f t="shared" si="9"/>
        <v>0</v>
      </c>
      <c r="BL250" s="89" t="s">
        <v>123</v>
      </c>
      <c r="BM250" s="254" t="s">
        <v>1409</v>
      </c>
    </row>
    <row r="251" spans="1:65" s="112" customFormat="1" x14ac:dyDescent="0.2">
      <c r="A251" s="107"/>
      <c r="B251" s="108"/>
      <c r="C251" s="107"/>
      <c r="D251" s="256" t="s">
        <v>124</v>
      </c>
      <c r="E251" s="107"/>
      <c r="F251" s="257" t="s">
        <v>793</v>
      </c>
      <c r="G251" s="107"/>
      <c r="H251" s="107"/>
      <c r="I251" s="176"/>
      <c r="J251" s="107"/>
      <c r="K251" s="107"/>
      <c r="L251" s="108"/>
      <c r="M251" s="258"/>
      <c r="N251" s="259"/>
      <c r="O251" s="138"/>
      <c r="P251" s="138"/>
      <c r="Q251" s="138"/>
      <c r="R251" s="138"/>
      <c r="S251" s="138"/>
      <c r="T251" s="139"/>
      <c r="U251" s="107"/>
      <c r="V251" s="107"/>
      <c r="W251" s="107"/>
      <c r="X251" s="107"/>
      <c r="Y251" s="107"/>
      <c r="Z251" s="107"/>
      <c r="AA251" s="107"/>
      <c r="AB251" s="107"/>
      <c r="AC251" s="107"/>
      <c r="AD251" s="107"/>
      <c r="AE251" s="107"/>
      <c r="AT251" s="89" t="s">
        <v>124</v>
      </c>
      <c r="AU251" s="89" t="s">
        <v>18</v>
      </c>
    </row>
    <row r="252" spans="1:65" s="112" customFormat="1" ht="16.5" customHeight="1" x14ac:dyDescent="0.2">
      <c r="A252" s="107"/>
      <c r="B252" s="108"/>
      <c r="C252" s="278" t="s">
        <v>443</v>
      </c>
      <c r="D252" s="278" t="s">
        <v>157</v>
      </c>
      <c r="E252" s="279" t="s">
        <v>794</v>
      </c>
      <c r="F252" s="280" t="s">
        <v>795</v>
      </c>
      <c r="G252" s="281" t="s">
        <v>189</v>
      </c>
      <c r="H252" s="282">
        <v>2</v>
      </c>
      <c r="I252" s="86"/>
      <c r="J252" s="283">
        <f>ROUND(I252*H252,2)</f>
        <v>0</v>
      </c>
      <c r="K252" s="280" t="s">
        <v>122</v>
      </c>
      <c r="L252" s="284"/>
      <c r="M252" s="285" t="s">
        <v>1</v>
      </c>
      <c r="N252" s="286" t="s">
        <v>45</v>
      </c>
      <c r="O252" s="252">
        <v>0</v>
      </c>
      <c r="P252" s="252">
        <f>O252*H252</f>
        <v>0</v>
      </c>
      <c r="Q252" s="252">
        <v>0.43</v>
      </c>
      <c r="R252" s="252">
        <f>Q252*H252</f>
        <v>0.86</v>
      </c>
      <c r="S252" s="252">
        <v>0</v>
      </c>
      <c r="T252" s="253">
        <f>S252*H252</f>
        <v>0</v>
      </c>
      <c r="U252" s="107"/>
      <c r="V252" s="107"/>
      <c r="W252" s="107"/>
      <c r="X252" s="107"/>
      <c r="Y252" s="107"/>
      <c r="Z252" s="107"/>
      <c r="AA252" s="107"/>
      <c r="AB252" s="107"/>
      <c r="AC252" s="107"/>
      <c r="AD252" s="107"/>
      <c r="AE252" s="107"/>
      <c r="AR252" s="254" t="s">
        <v>141</v>
      </c>
      <c r="AT252" s="254" t="s">
        <v>157</v>
      </c>
      <c r="AU252" s="254" t="s">
        <v>18</v>
      </c>
      <c r="AY252" s="89" t="s">
        <v>118</v>
      </c>
      <c r="BE252" s="255">
        <f>IF(N252="základní",J252,0)</f>
        <v>0</v>
      </c>
      <c r="BF252" s="255">
        <f>IF(N252="snížená",J252,0)</f>
        <v>0</v>
      </c>
      <c r="BG252" s="255">
        <f>IF(N252="zákl. přenesená",J252,0)</f>
        <v>0</v>
      </c>
      <c r="BH252" s="255">
        <f>IF(N252="sníž. přenesená",J252,0)</f>
        <v>0</v>
      </c>
      <c r="BI252" s="255">
        <f>IF(N252="nulová",J252,0)</f>
        <v>0</v>
      </c>
      <c r="BJ252" s="89" t="s">
        <v>85</v>
      </c>
      <c r="BK252" s="255">
        <f>ROUND(I252*H252,2)</f>
        <v>0</v>
      </c>
      <c r="BL252" s="89" t="s">
        <v>123</v>
      </c>
      <c r="BM252" s="254" t="s">
        <v>1410</v>
      </c>
    </row>
    <row r="253" spans="1:65" s="112" customFormat="1" ht="16.5" customHeight="1" x14ac:dyDescent="0.2">
      <c r="A253" s="107"/>
      <c r="B253" s="108"/>
      <c r="C253" s="244" t="s">
        <v>447</v>
      </c>
      <c r="D253" s="244" t="s">
        <v>120</v>
      </c>
      <c r="E253" s="245" t="s">
        <v>1411</v>
      </c>
      <c r="F253" s="246" t="s">
        <v>1412</v>
      </c>
      <c r="G253" s="247" t="s">
        <v>189</v>
      </c>
      <c r="H253" s="248">
        <v>5</v>
      </c>
      <c r="I253" s="85"/>
      <c r="J253" s="249">
        <f>ROUND(I253*H253,2)</f>
        <v>0</v>
      </c>
      <c r="K253" s="246" t="s">
        <v>122</v>
      </c>
      <c r="L253" s="108"/>
      <c r="M253" s="250" t="s">
        <v>1</v>
      </c>
      <c r="N253" s="251" t="s">
        <v>45</v>
      </c>
      <c r="O253" s="252">
        <v>4.4059999999999997</v>
      </c>
      <c r="P253" s="252">
        <f>O253*H253</f>
        <v>22.029999999999998</v>
      </c>
      <c r="Q253" s="252">
        <v>9.8899999999999995E-3</v>
      </c>
      <c r="R253" s="252">
        <f>Q253*H253</f>
        <v>4.9449999999999994E-2</v>
      </c>
      <c r="S253" s="252">
        <v>0</v>
      </c>
      <c r="T253" s="253">
        <f>S253*H253</f>
        <v>0</v>
      </c>
      <c r="U253" s="107"/>
      <c r="V253" s="107"/>
      <c r="W253" s="107"/>
      <c r="X253" s="107"/>
      <c r="Y253" s="107"/>
      <c r="Z253" s="107"/>
      <c r="AA253" s="107"/>
      <c r="AB253" s="107"/>
      <c r="AC253" s="107"/>
      <c r="AD253" s="107"/>
      <c r="AE253" s="107"/>
      <c r="AR253" s="254" t="s">
        <v>123</v>
      </c>
      <c r="AT253" s="254" t="s">
        <v>120</v>
      </c>
      <c r="AU253" s="254" t="s">
        <v>18</v>
      </c>
      <c r="AY253" s="89" t="s">
        <v>118</v>
      </c>
      <c r="BE253" s="255">
        <f>IF(N253="základní",J253,0)</f>
        <v>0</v>
      </c>
      <c r="BF253" s="255">
        <f>IF(N253="snížená",J253,0)</f>
        <v>0</v>
      </c>
      <c r="BG253" s="255">
        <f>IF(N253="zákl. přenesená",J253,0)</f>
        <v>0</v>
      </c>
      <c r="BH253" s="255">
        <f>IF(N253="sníž. přenesená",J253,0)</f>
        <v>0</v>
      </c>
      <c r="BI253" s="255">
        <f>IF(N253="nulová",J253,0)</f>
        <v>0</v>
      </c>
      <c r="BJ253" s="89" t="s">
        <v>85</v>
      </c>
      <c r="BK253" s="255">
        <f>ROUND(I253*H253,2)</f>
        <v>0</v>
      </c>
      <c r="BL253" s="89" t="s">
        <v>123</v>
      </c>
      <c r="BM253" s="254" t="s">
        <v>1413</v>
      </c>
    </row>
    <row r="254" spans="1:65" s="112" customFormat="1" x14ac:dyDescent="0.2">
      <c r="A254" s="107"/>
      <c r="B254" s="108"/>
      <c r="C254" s="107"/>
      <c r="D254" s="256" t="s">
        <v>124</v>
      </c>
      <c r="E254" s="107"/>
      <c r="F254" s="257" t="s">
        <v>1414</v>
      </c>
      <c r="G254" s="107"/>
      <c r="H254" s="107"/>
      <c r="I254" s="176"/>
      <c r="J254" s="107"/>
      <c r="K254" s="107"/>
      <c r="L254" s="108"/>
      <c r="M254" s="258"/>
      <c r="N254" s="259"/>
      <c r="O254" s="138"/>
      <c r="P254" s="138"/>
      <c r="Q254" s="138"/>
      <c r="R254" s="138"/>
      <c r="S254" s="138"/>
      <c r="T254" s="139"/>
      <c r="U254" s="107"/>
      <c r="V254" s="107"/>
      <c r="W254" s="107"/>
      <c r="X254" s="107"/>
      <c r="Y254" s="107"/>
      <c r="Z254" s="107"/>
      <c r="AA254" s="107"/>
      <c r="AB254" s="107"/>
      <c r="AC254" s="107"/>
      <c r="AD254" s="107"/>
      <c r="AE254" s="107"/>
      <c r="AT254" s="89" t="s">
        <v>124</v>
      </c>
      <c r="AU254" s="89" t="s">
        <v>18</v>
      </c>
    </row>
    <row r="255" spans="1:65" s="112" customFormat="1" ht="16.5" customHeight="1" x14ac:dyDescent="0.2">
      <c r="A255" s="107"/>
      <c r="B255" s="108"/>
      <c r="C255" s="278" t="s">
        <v>451</v>
      </c>
      <c r="D255" s="278" t="s">
        <v>157</v>
      </c>
      <c r="E255" s="279" t="s">
        <v>1415</v>
      </c>
      <c r="F255" s="280" t="s">
        <v>1416</v>
      </c>
      <c r="G255" s="281" t="s">
        <v>189</v>
      </c>
      <c r="H255" s="282">
        <v>5</v>
      </c>
      <c r="I255" s="86"/>
      <c r="J255" s="283">
        <f>ROUND(I255*H255,2)</f>
        <v>0</v>
      </c>
      <c r="K255" s="280" t="s">
        <v>122</v>
      </c>
      <c r="L255" s="284"/>
      <c r="M255" s="285" t="s">
        <v>1</v>
      </c>
      <c r="N255" s="286" t="s">
        <v>45</v>
      </c>
      <c r="O255" s="252">
        <v>0</v>
      </c>
      <c r="P255" s="252">
        <f>O255*H255</f>
        <v>0</v>
      </c>
      <c r="Q255" s="252">
        <v>0.86</v>
      </c>
      <c r="R255" s="252">
        <f>Q255*H255</f>
        <v>4.3</v>
      </c>
      <c r="S255" s="252">
        <v>0</v>
      </c>
      <c r="T255" s="253">
        <f>S255*H255</f>
        <v>0</v>
      </c>
      <c r="U255" s="107"/>
      <c r="V255" s="107"/>
      <c r="W255" s="107"/>
      <c r="X255" s="107"/>
      <c r="Y255" s="107"/>
      <c r="Z255" s="107"/>
      <c r="AA255" s="107"/>
      <c r="AB255" s="107"/>
      <c r="AC255" s="107"/>
      <c r="AD255" s="107"/>
      <c r="AE255" s="107"/>
      <c r="AR255" s="254" t="s">
        <v>141</v>
      </c>
      <c r="AT255" s="254" t="s">
        <v>157</v>
      </c>
      <c r="AU255" s="254" t="s">
        <v>18</v>
      </c>
      <c r="AY255" s="89" t="s">
        <v>118</v>
      </c>
      <c r="BE255" s="255">
        <f>IF(N255="základní",J255,0)</f>
        <v>0</v>
      </c>
      <c r="BF255" s="255">
        <f>IF(N255="snížená",J255,0)</f>
        <v>0</v>
      </c>
      <c r="BG255" s="255">
        <f>IF(N255="zákl. přenesená",J255,0)</f>
        <v>0</v>
      </c>
      <c r="BH255" s="255">
        <f>IF(N255="sníž. přenesená",J255,0)</f>
        <v>0</v>
      </c>
      <c r="BI255" s="255">
        <f>IF(N255="nulová",J255,0)</f>
        <v>0</v>
      </c>
      <c r="BJ255" s="89" t="s">
        <v>85</v>
      </c>
      <c r="BK255" s="255">
        <f>ROUND(I255*H255,2)</f>
        <v>0</v>
      </c>
      <c r="BL255" s="89" t="s">
        <v>123</v>
      </c>
      <c r="BM255" s="254" t="s">
        <v>1417</v>
      </c>
    </row>
    <row r="256" spans="1:65" s="112" customFormat="1" ht="16.5" customHeight="1" x14ac:dyDescent="0.2">
      <c r="A256" s="107"/>
      <c r="B256" s="108"/>
      <c r="C256" s="244" t="s">
        <v>455</v>
      </c>
      <c r="D256" s="244" t="s">
        <v>120</v>
      </c>
      <c r="E256" s="245" t="s">
        <v>809</v>
      </c>
      <c r="F256" s="246" t="s">
        <v>1418</v>
      </c>
      <c r="G256" s="247" t="s">
        <v>189</v>
      </c>
      <c r="H256" s="248">
        <v>5</v>
      </c>
      <c r="I256" s="85"/>
      <c r="J256" s="249">
        <f>ROUND(I256*H256,2)</f>
        <v>0</v>
      </c>
      <c r="K256" s="246" t="s">
        <v>122</v>
      </c>
      <c r="L256" s="108"/>
      <c r="M256" s="250" t="s">
        <v>1</v>
      </c>
      <c r="N256" s="251" t="s">
        <v>45</v>
      </c>
      <c r="O256" s="252">
        <v>2.2029999999999998</v>
      </c>
      <c r="P256" s="252">
        <f>O256*H256</f>
        <v>11.014999999999999</v>
      </c>
      <c r="Q256" s="252">
        <v>1.218E-2</v>
      </c>
      <c r="R256" s="252">
        <f>Q256*H256</f>
        <v>6.0899999999999996E-2</v>
      </c>
      <c r="S256" s="252">
        <v>0</v>
      </c>
      <c r="T256" s="253">
        <f>S256*H256</f>
        <v>0</v>
      </c>
      <c r="U256" s="107"/>
      <c r="V256" s="107"/>
      <c r="W256" s="107"/>
      <c r="X256" s="107"/>
      <c r="Y256" s="107"/>
      <c r="Z256" s="107"/>
      <c r="AA256" s="107"/>
      <c r="AB256" s="107"/>
      <c r="AC256" s="107"/>
      <c r="AD256" s="107"/>
      <c r="AE256" s="107"/>
      <c r="AR256" s="254" t="s">
        <v>123</v>
      </c>
      <c r="AT256" s="254" t="s">
        <v>120</v>
      </c>
      <c r="AU256" s="254" t="s">
        <v>18</v>
      </c>
      <c r="AY256" s="89" t="s">
        <v>118</v>
      </c>
      <c r="BE256" s="255">
        <f>IF(N256="základní",J256,0)</f>
        <v>0</v>
      </c>
      <c r="BF256" s="255">
        <f>IF(N256="snížená",J256,0)</f>
        <v>0</v>
      </c>
      <c r="BG256" s="255">
        <f>IF(N256="zákl. přenesená",J256,0)</f>
        <v>0</v>
      </c>
      <c r="BH256" s="255">
        <f>IF(N256="sníž. přenesená",J256,0)</f>
        <v>0</v>
      </c>
      <c r="BI256" s="255">
        <f>IF(N256="nulová",J256,0)</f>
        <v>0</v>
      </c>
      <c r="BJ256" s="89" t="s">
        <v>85</v>
      </c>
      <c r="BK256" s="255">
        <f>ROUND(I256*H256,2)</f>
        <v>0</v>
      </c>
      <c r="BL256" s="89" t="s">
        <v>123</v>
      </c>
      <c r="BM256" s="254" t="s">
        <v>1419</v>
      </c>
    </row>
    <row r="257" spans="1:65" s="112" customFormat="1" x14ac:dyDescent="0.2">
      <c r="A257" s="107"/>
      <c r="B257" s="108"/>
      <c r="C257" s="107"/>
      <c r="D257" s="256" t="s">
        <v>124</v>
      </c>
      <c r="E257" s="107"/>
      <c r="F257" s="257" t="s">
        <v>812</v>
      </c>
      <c r="G257" s="107"/>
      <c r="H257" s="107"/>
      <c r="I257" s="176"/>
      <c r="J257" s="107"/>
      <c r="K257" s="107"/>
      <c r="L257" s="108"/>
      <c r="M257" s="258"/>
      <c r="N257" s="259"/>
      <c r="O257" s="138"/>
      <c r="P257" s="138"/>
      <c r="Q257" s="138"/>
      <c r="R257" s="138"/>
      <c r="S257" s="138"/>
      <c r="T257" s="139"/>
      <c r="U257" s="107"/>
      <c r="V257" s="107"/>
      <c r="W257" s="107"/>
      <c r="X257" s="107"/>
      <c r="Y257" s="107"/>
      <c r="Z257" s="107"/>
      <c r="AA257" s="107"/>
      <c r="AB257" s="107"/>
      <c r="AC257" s="107"/>
      <c r="AD257" s="107"/>
      <c r="AE257" s="107"/>
      <c r="AT257" s="89" t="s">
        <v>124</v>
      </c>
      <c r="AU257" s="89" t="s">
        <v>18</v>
      </c>
    </row>
    <row r="258" spans="1:65" s="112" customFormat="1" ht="16.5" customHeight="1" x14ac:dyDescent="0.2">
      <c r="A258" s="107"/>
      <c r="B258" s="108"/>
      <c r="C258" s="278" t="s">
        <v>459</v>
      </c>
      <c r="D258" s="278" t="s">
        <v>157</v>
      </c>
      <c r="E258" s="279" t="s">
        <v>813</v>
      </c>
      <c r="F258" s="280" t="s">
        <v>814</v>
      </c>
      <c r="G258" s="281" t="s">
        <v>189</v>
      </c>
      <c r="H258" s="282">
        <v>5</v>
      </c>
      <c r="I258" s="86"/>
      <c r="J258" s="283">
        <f>ROUND(I258*H258,2)</f>
        <v>0</v>
      </c>
      <c r="K258" s="280" t="s">
        <v>122</v>
      </c>
      <c r="L258" s="284"/>
      <c r="M258" s="285" t="s">
        <v>1</v>
      </c>
      <c r="N258" s="286" t="s">
        <v>45</v>
      </c>
      <c r="O258" s="252">
        <v>0</v>
      </c>
      <c r="P258" s="252">
        <f>O258*H258</f>
        <v>0</v>
      </c>
      <c r="Q258" s="252">
        <v>0.58499999999999996</v>
      </c>
      <c r="R258" s="252">
        <f>Q258*H258</f>
        <v>2.9249999999999998</v>
      </c>
      <c r="S258" s="252">
        <v>0</v>
      </c>
      <c r="T258" s="253">
        <f>S258*H258</f>
        <v>0</v>
      </c>
      <c r="U258" s="107"/>
      <c r="V258" s="107"/>
      <c r="W258" s="107"/>
      <c r="X258" s="107"/>
      <c r="Y258" s="107"/>
      <c r="Z258" s="107"/>
      <c r="AA258" s="107"/>
      <c r="AB258" s="107"/>
      <c r="AC258" s="107"/>
      <c r="AD258" s="107"/>
      <c r="AE258" s="107"/>
      <c r="AR258" s="254" t="s">
        <v>141</v>
      </c>
      <c r="AT258" s="254" t="s">
        <v>157</v>
      </c>
      <c r="AU258" s="254" t="s">
        <v>18</v>
      </c>
      <c r="AY258" s="89" t="s">
        <v>118</v>
      </c>
      <c r="BE258" s="255">
        <f>IF(N258="základní",J258,0)</f>
        <v>0</v>
      </c>
      <c r="BF258" s="255">
        <f>IF(N258="snížená",J258,0)</f>
        <v>0</v>
      </c>
      <c r="BG258" s="255">
        <f>IF(N258="zákl. přenesená",J258,0)</f>
        <v>0</v>
      </c>
      <c r="BH258" s="255">
        <f>IF(N258="sníž. přenesená",J258,0)</f>
        <v>0</v>
      </c>
      <c r="BI258" s="255">
        <f>IF(N258="nulová",J258,0)</f>
        <v>0</v>
      </c>
      <c r="BJ258" s="89" t="s">
        <v>85</v>
      </c>
      <c r="BK258" s="255">
        <f>ROUND(I258*H258,2)</f>
        <v>0</v>
      </c>
      <c r="BL258" s="89" t="s">
        <v>123</v>
      </c>
      <c r="BM258" s="254" t="s">
        <v>1420</v>
      </c>
    </row>
    <row r="259" spans="1:65" s="112" customFormat="1" ht="16.5" customHeight="1" x14ac:dyDescent="0.2">
      <c r="A259" s="107"/>
      <c r="B259" s="108"/>
      <c r="C259" s="244" t="s">
        <v>464</v>
      </c>
      <c r="D259" s="244" t="s">
        <v>120</v>
      </c>
      <c r="E259" s="245" t="s">
        <v>816</v>
      </c>
      <c r="F259" s="246" t="s">
        <v>1421</v>
      </c>
      <c r="G259" s="247" t="s">
        <v>121</v>
      </c>
      <c r="H259" s="248">
        <v>3.9249999999999998</v>
      </c>
      <c r="I259" s="85"/>
      <c r="J259" s="249">
        <f>ROUND(I259*H259,2)</f>
        <v>0</v>
      </c>
      <c r="K259" s="246" t="s">
        <v>122</v>
      </c>
      <c r="L259" s="108"/>
      <c r="M259" s="250" t="s">
        <v>1</v>
      </c>
      <c r="N259" s="251" t="s">
        <v>45</v>
      </c>
      <c r="O259" s="252">
        <v>2.2759999999999998</v>
      </c>
      <c r="P259" s="252">
        <f>O259*H259</f>
        <v>8.9332999999999991</v>
      </c>
      <c r="Q259" s="252">
        <v>0.10519000000000001</v>
      </c>
      <c r="R259" s="252">
        <f>Q259*H259</f>
        <v>0.41287075000000001</v>
      </c>
      <c r="S259" s="252">
        <v>0</v>
      </c>
      <c r="T259" s="253">
        <f>S259*H259</f>
        <v>0</v>
      </c>
      <c r="U259" s="107"/>
      <c r="V259" s="107"/>
      <c r="W259" s="107"/>
      <c r="X259" s="107"/>
      <c r="Y259" s="107"/>
      <c r="Z259" s="107"/>
      <c r="AA259" s="107"/>
      <c r="AB259" s="107"/>
      <c r="AC259" s="107"/>
      <c r="AD259" s="107"/>
      <c r="AE259" s="107"/>
      <c r="AR259" s="254" t="s">
        <v>123</v>
      </c>
      <c r="AT259" s="254" t="s">
        <v>120</v>
      </c>
      <c r="AU259" s="254" t="s">
        <v>18</v>
      </c>
      <c r="AY259" s="89" t="s">
        <v>118</v>
      </c>
      <c r="BE259" s="255">
        <f>IF(N259="základní",J259,0)</f>
        <v>0</v>
      </c>
      <c r="BF259" s="255">
        <f>IF(N259="snížená",J259,0)</f>
        <v>0</v>
      </c>
      <c r="BG259" s="255">
        <f>IF(N259="zákl. přenesená",J259,0)</f>
        <v>0</v>
      </c>
      <c r="BH259" s="255">
        <f>IF(N259="sníž. přenesená",J259,0)</f>
        <v>0</v>
      </c>
      <c r="BI259" s="255">
        <f>IF(N259="nulová",J259,0)</f>
        <v>0</v>
      </c>
      <c r="BJ259" s="89" t="s">
        <v>85</v>
      </c>
      <c r="BK259" s="255">
        <f>ROUND(I259*H259,2)</f>
        <v>0</v>
      </c>
      <c r="BL259" s="89" t="s">
        <v>123</v>
      </c>
      <c r="BM259" s="254" t="s">
        <v>1422</v>
      </c>
    </row>
    <row r="260" spans="1:65" s="112" customFormat="1" x14ac:dyDescent="0.2">
      <c r="A260" s="107"/>
      <c r="B260" s="108"/>
      <c r="C260" s="107"/>
      <c r="D260" s="256" t="s">
        <v>124</v>
      </c>
      <c r="E260" s="107"/>
      <c r="F260" s="257" t="s">
        <v>819</v>
      </c>
      <c r="G260" s="107"/>
      <c r="H260" s="107"/>
      <c r="I260" s="176"/>
      <c r="J260" s="107"/>
      <c r="K260" s="107"/>
      <c r="L260" s="108"/>
      <c r="M260" s="258"/>
      <c r="N260" s="259"/>
      <c r="O260" s="138"/>
      <c r="P260" s="138"/>
      <c r="Q260" s="138"/>
      <c r="R260" s="138"/>
      <c r="S260" s="138"/>
      <c r="T260" s="139"/>
      <c r="U260" s="107"/>
      <c r="V260" s="107"/>
      <c r="W260" s="107"/>
      <c r="X260" s="107"/>
      <c r="Y260" s="107"/>
      <c r="Z260" s="107"/>
      <c r="AA260" s="107"/>
      <c r="AB260" s="107"/>
      <c r="AC260" s="107"/>
      <c r="AD260" s="107"/>
      <c r="AE260" s="107"/>
      <c r="AT260" s="89" t="s">
        <v>124</v>
      </c>
      <c r="AU260" s="89" t="s">
        <v>18</v>
      </c>
    </row>
    <row r="261" spans="1:65" s="260" customFormat="1" x14ac:dyDescent="0.2">
      <c r="B261" s="261"/>
      <c r="D261" s="262" t="s">
        <v>125</v>
      </c>
      <c r="E261" s="263" t="s">
        <v>1</v>
      </c>
      <c r="F261" s="264" t="s">
        <v>1423</v>
      </c>
      <c r="H261" s="265">
        <v>3.9249999999999998</v>
      </c>
      <c r="I261" s="179"/>
      <c r="L261" s="261"/>
      <c r="M261" s="266"/>
      <c r="N261" s="267"/>
      <c r="O261" s="267"/>
      <c r="P261" s="267"/>
      <c r="Q261" s="267"/>
      <c r="R261" s="267"/>
      <c r="S261" s="267"/>
      <c r="T261" s="268"/>
      <c r="AT261" s="263" t="s">
        <v>125</v>
      </c>
      <c r="AU261" s="263" t="s">
        <v>18</v>
      </c>
      <c r="AV261" s="260" t="s">
        <v>18</v>
      </c>
      <c r="AW261" s="260" t="s">
        <v>35</v>
      </c>
      <c r="AX261" s="260" t="s">
        <v>85</v>
      </c>
      <c r="AY261" s="263" t="s">
        <v>118</v>
      </c>
    </row>
    <row r="262" spans="1:65" s="233" customFormat="1" ht="22.9" customHeight="1" x14ac:dyDescent="0.2">
      <c r="B262" s="234"/>
      <c r="D262" s="235" t="s">
        <v>79</v>
      </c>
      <c r="E262" s="287" t="s">
        <v>145</v>
      </c>
      <c r="F262" s="287" t="s">
        <v>162</v>
      </c>
      <c r="I262" s="178"/>
      <c r="J262" s="288">
        <f>BK262</f>
        <v>0</v>
      </c>
      <c r="L262" s="234"/>
      <c r="M262" s="238"/>
      <c r="N262" s="239"/>
      <c r="O262" s="239"/>
      <c r="P262" s="240">
        <f>SUM(P263:P272)</f>
        <v>49.07</v>
      </c>
      <c r="Q262" s="239"/>
      <c r="R262" s="240">
        <f>SUM(R263:R272)</f>
        <v>1.0886419999999999</v>
      </c>
      <c r="S262" s="239"/>
      <c r="T262" s="241">
        <f>SUM(T263:T272)</f>
        <v>3.1319999999999994E-2</v>
      </c>
      <c r="AR262" s="235" t="s">
        <v>85</v>
      </c>
      <c r="AT262" s="242" t="s">
        <v>79</v>
      </c>
      <c r="AU262" s="242" t="s">
        <v>85</v>
      </c>
      <c r="AY262" s="235" t="s">
        <v>118</v>
      </c>
      <c r="BK262" s="243">
        <f>SUM(BK263:BK272)</f>
        <v>0</v>
      </c>
    </row>
    <row r="263" spans="1:65" s="112" customFormat="1" ht="16.5" customHeight="1" x14ac:dyDescent="0.2">
      <c r="A263" s="107"/>
      <c r="B263" s="108"/>
      <c r="C263" s="244" t="s">
        <v>470</v>
      </c>
      <c r="D263" s="244" t="s">
        <v>120</v>
      </c>
      <c r="E263" s="245" t="s">
        <v>548</v>
      </c>
      <c r="F263" s="246" t="s">
        <v>1197</v>
      </c>
      <c r="G263" s="247" t="s">
        <v>127</v>
      </c>
      <c r="H263" s="248">
        <v>256.39999999999998</v>
      </c>
      <c r="I263" s="85"/>
      <c r="J263" s="249">
        <f>ROUND(I263*H263,2)</f>
        <v>0</v>
      </c>
      <c r="K263" s="246" t="s">
        <v>122</v>
      </c>
      <c r="L263" s="108"/>
      <c r="M263" s="250" t="s">
        <v>1</v>
      </c>
      <c r="N263" s="251" t="s">
        <v>45</v>
      </c>
      <c r="O263" s="252">
        <v>0.155</v>
      </c>
      <c r="P263" s="252">
        <f>O263*H263</f>
        <v>39.741999999999997</v>
      </c>
      <c r="Q263" s="252">
        <v>0</v>
      </c>
      <c r="R263" s="252">
        <f>Q263*H263</f>
        <v>0</v>
      </c>
      <c r="S263" s="252">
        <v>0</v>
      </c>
      <c r="T263" s="253">
        <f>S263*H263</f>
        <v>0</v>
      </c>
      <c r="U263" s="107"/>
      <c r="V263" s="107"/>
      <c r="W263" s="107"/>
      <c r="X263" s="107"/>
      <c r="Y263" s="107"/>
      <c r="Z263" s="107"/>
      <c r="AA263" s="107"/>
      <c r="AB263" s="107"/>
      <c r="AC263" s="107"/>
      <c r="AD263" s="107"/>
      <c r="AE263" s="107"/>
      <c r="AR263" s="254" t="s">
        <v>123</v>
      </c>
      <c r="AT263" s="254" t="s">
        <v>120</v>
      </c>
      <c r="AU263" s="254" t="s">
        <v>18</v>
      </c>
      <c r="AY263" s="89" t="s">
        <v>118</v>
      </c>
      <c r="BE263" s="255">
        <f>IF(N263="základní",J263,0)</f>
        <v>0</v>
      </c>
      <c r="BF263" s="255">
        <f>IF(N263="snížená",J263,0)</f>
        <v>0</v>
      </c>
      <c r="BG263" s="255">
        <f>IF(N263="zákl. přenesená",J263,0)</f>
        <v>0</v>
      </c>
      <c r="BH263" s="255">
        <f>IF(N263="sníž. přenesená",J263,0)</f>
        <v>0</v>
      </c>
      <c r="BI263" s="255">
        <f>IF(N263="nulová",J263,0)</f>
        <v>0</v>
      </c>
      <c r="BJ263" s="89" t="s">
        <v>85</v>
      </c>
      <c r="BK263" s="255">
        <f>ROUND(I263*H263,2)</f>
        <v>0</v>
      </c>
      <c r="BL263" s="89" t="s">
        <v>123</v>
      </c>
      <c r="BM263" s="254" t="s">
        <v>1424</v>
      </c>
    </row>
    <row r="264" spans="1:65" s="112" customFormat="1" x14ac:dyDescent="0.2">
      <c r="A264" s="107"/>
      <c r="B264" s="108"/>
      <c r="C264" s="107"/>
      <c r="D264" s="256" t="s">
        <v>124</v>
      </c>
      <c r="E264" s="107"/>
      <c r="F264" s="257" t="s">
        <v>551</v>
      </c>
      <c r="G264" s="107"/>
      <c r="H264" s="107"/>
      <c r="I264" s="176"/>
      <c r="J264" s="107"/>
      <c r="K264" s="107"/>
      <c r="L264" s="108"/>
      <c r="M264" s="258"/>
      <c r="N264" s="259"/>
      <c r="O264" s="138"/>
      <c r="P264" s="138"/>
      <c r="Q264" s="138"/>
      <c r="R264" s="138"/>
      <c r="S264" s="138"/>
      <c r="T264" s="139"/>
      <c r="U264" s="107"/>
      <c r="V264" s="107"/>
      <c r="W264" s="107"/>
      <c r="X264" s="107"/>
      <c r="Y264" s="107"/>
      <c r="Z264" s="107"/>
      <c r="AA264" s="107"/>
      <c r="AB264" s="107"/>
      <c r="AC264" s="107"/>
      <c r="AD264" s="107"/>
      <c r="AE264" s="107"/>
      <c r="AT264" s="89" t="s">
        <v>124</v>
      </c>
      <c r="AU264" s="89" t="s">
        <v>18</v>
      </c>
    </row>
    <row r="265" spans="1:65" s="260" customFormat="1" x14ac:dyDescent="0.2">
      <c r="B265" s="261"/>
      <c r="D265" s="262" t="s">
        <v>125</v>
      </c>
      <c r="E265" s="263" t="s">
        <v>1</v>
      </c>
      <c r="F265" s="264" t="s">
        <v>1425</v>
      </c>
      <c r="H265" s="265">
        <v>256.39999999999998</v>
      </c>
      <c r="I265" s="179"/>
      <c r="L265" s="261"/>
      <c r="M265" s="266"/>
      <c r="N265" s="267"/>
      <c r="O265" s="267"/>
      <c r="P265" s="267"/>
      <c r="Q265" s="267"/>
      <c r="R265" s="267"/>
      <c r="S265" s="267"/>
      <c r="T265" s="268"/>
      <c r="AT265" s="263" t="s">
        <v>125</v>
      </c>
      <c r="AU265" s="263" t="s">
        <v>18</v>
      </c>
      <c r="AV265" s="260" t="s">
        <v>18</v>
      </c>
      <c r="AW265" s="260" t="s">
        <v>35</v>
      </c>
      <c r="AX265" s="260" t="s">
        <v>85</v>
      </c>
      <c r="AY265" s="263" t="s">
        <v>118</v>
      </c>
    </row>
    <row r="266" spans="1:65" s="112" customFormat="1" ht="21.75" customHeight="1" x14ac:dyDescent="0.2">
      <c r="A266" s="107"/>
      <c r="B266" s="108"/>
      <c r="C266" s="244" t="s">
        <v>476</v>
      </c>
      <c r="D266" s="244" t="s">
        <v>120</v>
      </c>
      <c r="E266" s="245" t="s">
        <v>823</v>
      </c>
      <c r="F266" s="246" t="s">
        <v>824</v>
      </c>
      <c r="G266" s="247" t="s">
        <v>189</v>
      </c>
      <c r="H266" s="248">
        <v>5</v>
      </c>
      <c r="I266" s="85"/>
      <c r="J266" s="249">
        <f>ROUND(I266*H266,2)</f>
        <v>0</v>
      </c>
      <c r="K266" s="246" t="s">
        <v>122</v>
      </c>
      <c r="L266" s="108"/>
      <c r="M266" s="250" t="s">
        <v>1</v>
      </c>
      <c r="N266" s="251" t="s">
        <v>45</v>
      </c>
      <c r="O266" s="252">
        <v>1.6279999999999999</v>
      </c>
      <c r="P266" s="252">
        <f>O266*H266</f>
        <v>8.1399999999999988</v>
      </c>
      <c r="Q266" s="252">
        <v>6.8799999999999998E-3</v>
      </c>
      <c r="R266" s="252">
        <f>Q266*H266</f>
        <v>3.44E-2</v>
      </c>
      <c r="S266" s="252">
        <v>0</v>
      </c>
      <c r="T266" s="253">
        <f>S266*H266</f>
        <v>0</v>
      </c>
      <c r="U266" s="107"/>
      <c r="V266" s="107"/>
      <c r="W266" s="107"/>
      <c r="X266" s="107"/>
      <c r="Y266" s="107"/>
      <c r="Z266" s="107"/>
      <c r="AA266" s="107"/>
      <c r="AB266" s="107"/>
      <c r="AC266" s="107"/>
      <c r="AD266" s="107"/>
      <c r="AE266" s="107"/>
      <c r="AR266" s="254" t="s">
        <v>123</v>
      </c>
      <c r="AT266" s="254" t="s">
        <v>120</v>
      </c>
      <c r="AU266" s="254" t="s">
        <v>18</v>
      </c>
      <c r="AY266" s="89" t="s">
        <v>118</v>
      </c>
      <c r="BE266" s="255">
        <f>IF(N266="základní",J266,0)</f>
        <v>0</v>
      </c>
      <c r="BF266" s="255">
        <f>IF(N266="snížená",J266,0)</f>
        <v>0</v>
      </c>
      <c r="BG266" s="255">
        <f>IF(N266="zákl. přenesená",J266,0)</f>
        <v>0</v>
      </c>
      <c r="BH266" s="255">
        <f>IF(N266="sníž. přenesená",J266,0)</f>
        <v>0</v>
      </c>
      <c r="BI266" s="255">
        <f>IF(N266="nulová",J266,0)</f>
        <v>0</v>
      </c>
      <c r="BJ266" s="89" t="s">
        <v>85</v>
      </c>
      <c r="BK266" s="255">
        <f>ROUND(I266*H266,2)</f>
        <v>0</v>
      </c>
      <c r="BL266" s="89" t="s">
        <v>123</v>
      </c>
      <c r="BM266" s="254" t="s">
        <v>1426</v>
      </c>
    </row>
    <row r="267" spans="1:65" s="112" customFormat="1" x14ac:dyDescent="0.2">
      <c r="A267" s="107"/>
      <c r="B267" s="108"/>
      <c r="C267" s="107"/>
      <c r="D267" s="256" t="s">
        <v>124</v>
      </c>
      <c r="E267" s="107"/>
      <c r="F267" s="257" t="s">
        <v>1427</v>
      </c>
      <c r="G267" s="107"/>
      <c r="H267" s="107"/>
      <c r="I267" s="176"/>
      <c r="J267" s="107"/>
      <c r="K267" s="107"/>
      <c r="L267" s="108"/>
      <c r="M267" s="258"/>
      <c r="N267" s="259"/>
      <c r="O267" s="138"/>
      <c r="P267" s="138"/>
      <c r="Q267" s="138"/>
      <c r="R267" s="138"/>
      <c r="S267" s="138"/>
      <c r="T267" s="139"/>
      <c r="U267" s="107"/>
      <c r="V267" s="107"/>
      <c r="W267" s="107"/>
      <c r="X267" s="107"/>
      <c r="Y267" s="107"/>
      <c r="Z267" s="107"/>
      <c r="AA267" s="107"/>
      <c r="AB267" s="107"/>
      <c r="AC267" s="107"/>
      <c r="AD267" s="107"/>
      <c r="AE267" s="107"/>
      <c r="AT267" s="89" t="s">
        <v>124</v>
      </c>
      <c r="AU267" s="89" t="s">
        <v>18</v>
      </c>
    </row>
    <row r="268" spans="1:65" s="112" customFormat="1" ht="16.5" customHeight="1" x14ac:dyDescent="0.2">
      <c r="A268" s="107"/>
      <c r="B268" s="108"/>
      <c r="C268" s="278" t="s">
        <v>481</v>
      </c>
      <c r="D268" s="278" t="s">
        <v>157</v>
      </c>
      <c r="E268" s="279" t="s">
        <v>826</v>
      </c>
      <c r="F268" s="280" t="s">
        <v>827</v>
      </c>
      <c r="G268" s="281" t="s">
        <v>189</v>
      </c>
      <c r="H268" s="282">
        <v>5</v>
      </c>
      <c r="I268" s="86"/>
      <c r="J268" s="283">
        <f>ROUND(I268*H268,2)</f>
        <v>0</v>
      </c>
      <c r="K268" s="280" t="s">
        <v>122</v>
      </c>
      <c r="L268" s="284"/>
      <c r="M268" s="285" t="s">
        <v>1</v>
      </c>
      <c r="N268" s="286" t="s">
        <v>45</v>
      </c>
      <c r="O268" s="252">
        <v>0</v>
      </c>
      <c r="P268" s="252">
        <f>O268*H268</f>
        <v>0</v>
      </c>
      <c r="Q268" s="252">
        <v>1.46E-2</v>
      </c>
      <c r="R268" s="252">
        <f>Q268*H268</f>
        <v>7.2999999999999995E-2</v>
      </c>
      <c r="S268" s="252">
        <v>0</v>
      </c>
      <c r="T268" s="253">
        <f>S268*H268</f>
        <v>0</v>
      </c>
      <c r="U268" s="107"/>
      <c r="V268" s="107"/>
      <c r="W268" s="107"/>
      <c r="X268" s="107"/>
      <c r="Y268" s="107"/>
      <c r="Z268" s="107"/>
      <c r="AA268" s="107"/>
      <c r="AB268" s="107"/>
      <c r="AC268" s="107"/>
      <c r="AD268" s="107"/>
      <c r="AE268" s="107"/>
      <c r="AR268" s="254" t="s">
        <v>141</v>
      </c>
      <c r="AT268" s="254" t="s">
        <v>157</v>
      </c>
      <c r="AU268" s="254" t="s">
        <v>18</v>
      </c>
      <c r="AY268" s="89" t="s">
        <v>118</v>
      </c>
      <c r="BE268" s="255">
        <f>IF(N268="základní",J268,0)</f>
        <v>0</v>
      </c>
      <c r="BF268" s="255">
        <f>IF(N268="snížená",J268,0)</f>
        <v>0</v>
      </c>
      <c r="BG268" s="255">
        <f>IF(N268="zákl. přenesená",J268,0)</f>
        <v>0</v>
      </c>
      <c r="BH268" s="255">
        <f>IF(N268="sníž. přenesená",J268,0)</f>
        <v>0</v>
      </c>
      <c r="BI268" s="255">
        <f>IF(N268="nulová",J268,0)</f>
        <v>0</v>
      </c>
      <c r="BJ268" s="89" t="s">
        <v>85</v>
      </c>
      <c r="BK268" s="255">
        <f>ROUND(I268*H268,2)</f>
        <v>0</v>
      </c>
      <c r="BL268" s="89" t="s">
        <v>123</v>
      </c>
      <c r="BM268" s="254" t="s">
        <v>1428</v>
      </c>
    </row>
    <row r="269" spans="1:65" s="112" customFormat="1" ht="16.5" customHeight="1" x14ac:dyDescent="0.2">
      <c r="A269" s="107"/>
      <c r="B269" s="108"/>
      <c r="C269" s="278" t="s">
        <v>487</v>
      </c>
      <c r="D269" s="278" t="s">
        <v>157</v>
      </c>
      <c r="E269" s="279" t="s">
        <v>829</v>
      </c>
      <c r="F269" s="280" t="s">
        <v>830</v>
      </c>
      <c r="G269" s="281" t="s">
        <v>189</v>
      </c>
      <c r="H269" s="282">
        <v>5</v>
      </c>
      <c r="I269" s="86"/>
      <c r="J269" s="283">
        <f>ROUND(I269*H269,2)</f>
        <v>0</v>
      </c>
      <c r="K269" s="280" t="s">
        <v>122</v>
      </c>
      <c r="L269" s="284"/>
      <c r="M269" s="285" t="s">
        <v>1</v>
      </c>
      <c r="N269" s="286" t="s">
        <v>45</v>
      </c>
      <c r="O269" s="252">
        <v>0</v>
      </c>
      <c r="P269" s="252">
        <f>O269*H269</f>
        <v>0</v>
      </c>
      <c r="Q269" s="252">
        <v>0.19600000000000001</v>
      </c>
      <c r="R269" s="252">
        <f>Q269*H269</f>
        <v>0.98</v>
      </c>
      <c r="S269" s="252">
        <v>0</v>
      </c>
      <c r="T269" s="253">
        <f>S269*H269</f>
        <v>0</v>
      </c>
      <c r="U269" s="107"/>
      <c r="V269" s="107"/>
      <c r="W269" s="107"/>
      <c r="X269" s="107"/>
      <c r="Y269" s="107"/>
      <c r="Z269" s="107"/>
      <c r="AA269" s="107"/>
      <c r="AB269" s="107"/>
      <c r="AC269" s="107"/>
      <c r="AD269" s="107"/>
      <c r="AE269" s="107"/>
      <c r="AR269" s="254" t="s">
        <v>141</v>
      </c>
      <c r="AT269" s="254" t="s">
        <v>157</v>
      </c>
      <c r="AU269" s="254" t="s">
        <v>18</v>
      </c>
      <c r="AY269" s="89" t="s">
        <v>118</v>
      </c>
      <c r="BE269" s="255">
        <f>IF(N269="základní",J269,0)</f>
        <v>0</v>
      </c>
      <c r="BF269" s="255">
        <f>IF(N269="snížená",J269,0)</f>
        <v>0</v>
      </c>
      <c r="BG269" s="255">
        <f>IF(N269="zákl. přenesená",J269,0)</f>
        <v>0</v>
      </c>
      <c r="BH269" s="255">
        <f>IF(N269="sníž. přenesená",J269,0)</f>
        <v>0</v>
      </c>
      <c r="BI269" s="255">
        <f>IF(N269="nulová",J269,0)</f>
        <v>0</v>
      </c>
      <c r="BJ269" s="89" t="s">
        <v>85</v>
      </c>
      <c r="BK269" s="255">
        <f>ROUND(I269*H269,2)</f>
        <v>0</v>
      </c>
      <c r="BL269" s="89" t="s">
        <v>123</v>
      </c>
      <c r="BM269" s="254" t="s">
        <v>1429</v>
      </c>
    </row>
    <row r="270" spans="1:65" s="112" customFormat="1" ht="24.2" customHeight="1" x14ac:dyDescent="0.2">
      <c r="A270" s="107"/>
      <c r="B270" s="108"/>
      <c r="C270" s="244" t="s">
        <v>492</v>
      </c>
      <c r="D270" s="244" t="s">
        <v>120</v>
      </c>
      <c r="E270" s="245" t="s">
        <v>1430</v>
      </c>
      <c r="F270" s="246" t="s">
        <v>1431</v>
      </c>
      <c r="G270" s="247" t="s">
        <v>127</v>
      </c>
      <c r="H270" s="248">
        <v>0.36</v>
      </c>
      <c r="I270" s="85"/>
      <c r="J270" s="249">
        <f>ROUND(I270*H270,2)</f>
        <v>0</v>
      </c>
      <c r="K270" s="246" t="s">
        <v>122</v>
      </c>
      <c r="L270" s="108"/>
      <c r="M270" s="250" t="s">
        <v>1</v>
      </c>
      <c r="N270" s="251" t="s">
        <v>45</v>
      </c>
      <c r="O270" s="252">
        <v>3.3</v>
      </c>
      <c r="P270" s="252">
        <f>O270*H270</f>
        <v>1.1879999999999999</v>
      </c>
      <c r="Q270" s="252">
        <v>3.4499999999999999E-3</v>
      </c>
      <c r="R270" s="252">
        <f>Q270*H270</f>
        <v>1.2419999999999998E-3</v>
      </c>
      <c r="S270" s="252">
        <v>8.6999999999999994E-2</v>
      </c>
      <c r="T270" s="253">
        <f>S270*H270</f>
        <v>3.1319999999999994E-2</v>
      </c>
      <c r="U270" s="107"/>
      <c r="V270" s="107"/>
      <c r="W270" s="107"/>
      <c r="X270" s="107"/>
      <c r="Y270" s="107"/>
      <c r="Z270" s="107"/>
      <c r="AA270" s="107"/>
      <c r="AB270" s="107"/>
      <c r="AC270" s="107"/>
      <c r="AD270" s="107"/>
      <c r="AE270" s="107"/>
      <c r="AR270" s="254" t="s">
        <v>123</v>
      </c>
      <c r="AT270" s="254" t="s">
        <v>120</v>
      </c>
      <c r="AU270" s="254" t="s">
        <v>18</v>
      </c>
      <c r="AY270" s="89" t="s">
        <v>118</v>
      </c>
      <c r="BE270" s="255">
        <f>IF(N270="základní",J270,0)</f>
        <v>0</v>
      </c>
      <c r="BF270" s="255">
        <f>IF(N270="snížená",J270,0)</f>
        <v>0</v>
      </c>
      <c r="BG270" s="255">
        <f>IF(N270="zákl. přenesená",J270,0)</f>
        <v>0</v>
      </c>
      <c r="BH270" s="255">
        <f>IF(N270="sníž. přenesená",J270,0)</f>
        <v>0</v>
      </c>
      <c r="BI270" s="255">
        <f>IF(N270="nulová",J270,0)</f>
        <v>0</v>
      </c>
      <c r="BJ270" s="89" t="s">
        <v>85</v>
      </c>
      <c r="BK270" s="255">
        <f>ROUND(I270*H270,2)</f>
        <v>0</v>
      </c>
      <c r="BL270" s="89" t="s">
        <v>123</v>
      </c>
      <c r="BM270" s="254" t="s">
        <v>1432</v>
      </c>
    </row>
    <row r="271" spans="1:65" s="112" customFormat="1" x14ac:dyDescent="0.2">
      <c r="A271" s="107"/>
      <c r="B271" s="108"/>
      <c r="C271" s="107"/>
      <c r="D271" s="256" t="s">
        <v>124</v>
      </c>
      <c r="E271" s="107"/>
      <c r="F271" s="257" t="s">
        <v>1433</v>
      </c>
      <c r="G271" s="107"/>
      <c r="H271" s="107"/>
      <c r="I271" s="176"/>
      <c r="J271" s="107"/>
      <c r="K271" s="107"/>
      <c r="L271" s="108"/>
      <c r="M271" s="258"/>
      <c r="N271" s="259"/>
      <c r="O271" s="138"/>
      <c r="P271" s="138"/>
      <c r="Q271" s="138"/>
      <c r="R271" s="138"/>
      <c r="S271" s="138"/>
      <c r="T271" s="139"/>
      <c r="U271" s="107"/>
      <c r="V271" s="107"/>
      <c r="W271" s="107"/>
      <c r="X271" s="107"/>
      <c r="Y271" s="107"/>
      <c r="Z271" s="107"/>
      <c r="AA271" s="107"/>
      <c r="AB271" s="107"/>
      <c r="AC271" s="107"/>
      <c r="AD271" s="107"/>
      <c r="AE271" s="107"/>
      <c r="AT271" s="89" t="s">
        <v>124</v>
      </c>
      <c r="AU271" s="89" t="s">
        <v>18</v>
      </c>
    </row>
    <row r="272" spans="1:65" s="260" customFormat="1" x14ac:dyDescent="0.2">
      <c r="B272" s="261"/>
      <c r="D272" s="262" t="s">
        <v>125</v>
      </c>
      <c r="E272" s="263" t="s">
        <v>1</v>
      </c>
      <c r="F272" s="264" t="s">
        <v>1434</v>
      </c>
      <c r="H272" s="265">
        <v>0.36</v>
      </c>
      <c r="I272" s="179"/>
      <c r="L272" s="261"/>
      <c r="M272" s="266"/>
      <c r="N272" s="267"/>
      <c r="O272" s="267"/>
      <c r="P272" s="267"/>
      <c r="Q272" s="267"/>
      <c r="R272" s="267"/>
      <c r="S272" s="267"/>
      <c r="T272" s="268"/>
      <c r="AT272" s="263" t="s">
        <v>125</v>
      </c>
      <c r="AU272" s="263" t="s">
        <v>18</v>
      </c>
      <c r="AV272" s="260" t="s">
        <v>18</v>
      </c>
      <c r="AW272" s="260" t="s">
        <v>35</v>
      </c>
      <c r="AX272" s="260" t="s">
        <v>85</v>
      </c>
      <c r="AY272" s="263" t="s">
        <v>118</v>
      </c>
    </row>
    <row r="273" spans="1:65" s="233" customFormat="1" ht="22.9" customHeight="1" x14ac:dyDescent="0.2">
      <c r="B273" s="234"/>
      <c r="D273" s="235" t="s">
        <v>79</v>
      </c>
      <c r="E273" s="287" t="s">
        <v>171</v>
      </c>
      <c r="F273" s="287" t="s">
        <v>172</v>
      </c>
      <c r="I273" s="178"/>
      <c r="J273" s="288">
        <f>BK273</f>
        <v>0</v>
      </c>
      <c r="L273" s="234"/>
      <c r="M273" s="238"/>
      <c r="N273" s="239"/>
      <c r="O273" s="239"/>
      <c r="P273" s="240">
        <f>SUM(P274:P286)</f>
        <v>679.97076100000004</v>
      </c>
      <c r="Q273" s="239"/>
      <c r="R273" s="240">
        <f>SUM(R274:R286)</f>
        <v>0</v>
      </c>
      <c r="S273" s="239"/>
      <c r="T273" s="241">
        <f>SUM(T274:T286)</f>
        <v>0</v>
      </c>
      <c r="AR273" s="235" t="s">
        <v>85</v>
      </c>
      <c r="AT273" s="242" t="s">
        <v>79</v>
      </c>
      <c r="AU273" s="242" t="s">
        <v>85</v>
      </c>
      <c r="AY273" s="235" t="s">
        <v>118</v>
      </c>
      <c r="BK273" s="243">
        <f>SUM(BK274:BK286)</f>
        <v>0</v>
      </c>
    </row>
    <row r="274" spans="1:65" s="112" customFormat="1" ht="24.2" customHeight="1" x14ac:dyDescent="0.2">
      <c r="A274" s="107"/>
      <c r="B274" s="108"/>
      <c r="C274" s="244" t="s">
        <v>496</v>
      </c>
      <c r="D274" s="244" t="s">
        <v>120</v>
      </c>
      <c r="E274" s="245" t="s">
        <v>174</v>
      </c>
      <c r="F274" s="246" t="s">
        <v>1200</v>
      </c>
      <c r="G274" s="247" t="s">
        <v>148</v>
      </c>
      <c r="H274" s="248">
        <v>620.61500000000001</v>
      </c>
      <c r="I274" s="85"/>
      <c r="J274" s="249">
        <f>ROUND(I274*H274,2)</f>
        <v>0</v>
      </c>
      <c r="K274" s="246" t="s">
        <v>201</v>
      </c>
      <c r="L274" s="108"/>
      <c r="M274" s="250" t="s">
        <v>1</v>
      </c>
      <c r="N274" s="251" t="s">
        <v>45</v>
      </c>
      <c r="O274" s="252">
        <v>0.83499999999999996</v>
      </c>
      <c r="P274" s="252">
        <f>O274*H274</f>
        <v>518.213525</v>
      </c>
      <c r="Q274" s="252">
        <v>0</v>
      </c>
      <c r="R274" s="252">
        <f>Q274*H274</f>
        <v>0</v>
      </c>
      <c r="S274" s="252">
        <v>0</v>
      </c>
      <c r="T274" s="253">
        <f>S274*H274</f>
        <v>0</v>
      </c>
      <c r="U274" s="107"/>
      <c r="V274" s="107"/>
      <c r="W274" s="107"/>
      <c r="X274" s="107"/>
      <c r="Y274" s="107"/>
      <c r="Z274" s="107"/>
      <c r="AA274" s="107"/>
      <c r="AB274" s="107"/>
      <c r="AC274" s="107"/>
      <c r="AD274" s="107"/>
      <c r="AE274" s="107"/>
      <c r="AR274" s="254" t="s">
        <v>123</v>
      </c>
      <c r="AT274" s="254" t="s">
        <v>120</v>
      </c>
      <c r="AU274" s="254" t="s">
        <v>18</v>
      </c>
      <c r="AY274" s="89" t="s">
        <v>118</v>
      </c>
      <c r="BE274" s="255">
        <f>IF(N274="základní",J274,0)</f>
        <v>0</v>
      </c>
      <c r="BF274" s="255">
        <f>IF(N274="snížená",J274,0)</f>
        <v>0</v>
      </c>
      <c r="BG274" s="255">
        <f>IF(N274="zákl. přenesená",J274,0)</f>
        <v>0</v>
      </c>
      <c r="BH274" s="255">
        <f>IF(N274="sníž. přenesená",J274,0)</f>
        <v>0</v>
      </c>
      <c r="BI274" s="255">
        <f>IF(N274="nulová",J274,0)</f>
        <v>0</v>
      </c>
      <c r="BJ274" s="89" t="s">
        <v>85</v>
      </c>
      <c r="BK274" s="255">
        <f>ROUND(I274*H274,2)</f>
        <v>0</v>
      </c>
      <c r="BL274" s="89" t="s">
        <v>123</v>
      </c>
      <c r="BM274" s="254" t="s">
        <v>1435</v>
      </c>
    </row>
    <row r="275" spans="1:65" s="260" customFormat="1" x14ac:dyDescent="0.2">
      <c r="B275" s="261"/>
      <c r="D275" s="262" t="s">
        <v>125</v>
      </c>
      <c r="E275" s="263" t="s">
        <v>1</v>
      </c>
      <c r="F275" s="264" t="s">
        <v>1436</v>
      </c>
      <c r="H275" s="265">
        <v>428.15800000000002</v>
      </c>
      <c r="I275" s="179"/>
      <c r="L275" s="261"/>
      <c r="M275" s="266"/>
      <c r="N275" s="267"/>
      <c r="O275" s="267"/>
      <c r="P275" s="267"/>
      <c r="Q275" s="267"/>
      <c r="R275" s="267"/>
      <c r="S275" s="267"/>
      <c r="T275" s="268"/>
      <c r="AT275" s="263" t="s">
        <v>125</v>
      </c>
      <c r="AU275" s="263" t="s">
        <v>18</v>
      </c>
      <c r="AV275" s="260" t="s">
        <v>18</v>
      </c>
      <c r="AW275" s="260" t="s">
        <v>35</v>
      </c>
      <c r="AX275" s="260" t="s">
        <v>80</v>
      </c>
      <c r="AY275" s="263" t="s">
        <v>118</v>
      </c>
    </row>
    <row r="276" spans="1:65" s="260" customFormat="1" x14ac:dyDescent="0.2">
      <c r="B276" s="261"/>
      <c r="D276" s="262" t="s">
        <v>125</v>
      </c>
      <c r="E276" s="263" t="s">
        <v>1</v>
      </c>
      <c r="F276" s="264" t="s">
        <v>1437</v>
      </c>
      <c r="H276" s="265">
        <v>192.45699999999999</v>
      </c>
      <c r="I276" s="179"/>
      <c r="L276" s="261"/>
      <c r="M276" s="266"/>
      <c r="N276" s="267"/>
      <c r="O276" s="267"/>
      <c r="P276" s="267"/>
      <c r="Q276" s="267"/>
      <c r="R276" s="267"/>
      <c r="S276" s="267"/>
      <c r="T276" s="268"/>
      <c r="AT276" s="263" t="s">
        <v>125</v>
      </c>
      <c r="AU276" s="263" t="s">
        <v>18</v>
      </c>
      <c r="AV276" s="260" t="s">
        <v>18</v>
      </c>
      <c r="AW276" s="260" t="s">
        <v>35</v>
      </c>
      <c r="AX276" s="260" t="s">
        <v>80</v>
      </c>
      <c r="AY276" s="263" t="s">
        <v>118</v>
      </c>
    </row>
    <row r="277" spans="1:65" s="270" customFormat="1" x14ac:dyDescent="0.2">
      <c r="B277" s="271"/>
      <c r="D277" s="262" t="s">
        <v>125</v>
      </c>
      <c r="E277" s="272" t="s">
        <v>1</v>
      </c>
      <c r="F277" s="273" t="s">
        <v>134</v>
      </c>
      <c r="H277" s="274">
        <v>620.61500000000001</v>
      </c>
      <c r="I277" s="180"/>
      <c r="L277" s="271"/>
      <c r="M277" s="275"/>
      <c r="N277" s="276"/>
      <c r="O277" s="276"/>
      <c r="P277" s="276"/>
      <c r="Q277" s="276"/>
      <c r="R277" s="276"/>
      <c r="S277" s="276"/>
      <c r="T277" s="277"/>
      <c r="AT277" s="272" t="s">
        <v>125</v>
      </c>
      <c r="AU277" s="272" t="s">
        <v>18</v>
      </c>
      <c r="AV277" s="270" t="s">
        <v>123</v>
      </c>
      <c r="AW277" s="270" t="s">
        <v>35</v>
      </c>
      <c r="AX277" s="270" t="s">
        <v>85</v>
      </c>
      <c r="AY277" s="272" t="s">
        <v>118</v>
      </c>
    </row>
    <row r="278" spans="1:65" s="112" customFormat="1" ht="24.2" customHeight="1" x14ac:dyDescent="0.2">
      <c r="A278" s="107"/>
      <c r="B278" s="108"/>
      <c r="C278" s="244" t="s">
        <v>500</v>
      </c>
      <c r="D278" s="244" t="s">
        <v>120</v>
      </c>
      <c r="E278" s="245" t="s">
        <v>193</v>
      </c>
      <c r="F278" s="246" t="s">
        <v>1205</v>
      </c>
      <c r="G278" s="247" t="s">
        <v>148</v>
      </c>
      <c r="H278" s="248">
        <v>192.45699999999999</v>
      </c>
      <c r="I278" s="85"/>
      <c r="J278" s="249">
        <f>ROUND(I278*H278,2)</f>
        <v>0</v>
      </c>
      <c r="K278" s="246" t="s">
        <v>122</v>
      </c>
      <c r="L278" s="108"/>
      <c r="M278" s="250" t="s">
        <v>1</v>
      </c>
      <c r="N278" s="251" t="s">
        <v>45</v>
      </c>
      <c r="O278" s="252">
        <v>4.0000000000000001E-3</v>
      </c>
      <c r="P278" s="252">
        <f>O278*H278</f>
        <v>0.76982799999999996</v>
      </c>
      <c r="Q278" s="252">
        <v>0</v>
      </c>
      <c r="R278" s="252">
        <f>Q278*H278</f>
        <v>0</v>
      </c>
      <c r="S278" s="252">
        <v>0</v>
      </c>
      <c r="T278" s="253">
        <f>S278*H278</f>
        <v>0</v>
      </c>
      <c r="U278" s="107"/>
      <c r="V278" s="107"/>
      <c r="W278" s="107"/>
      <c r="X278" s="107"/>
      <c r="Y278" s="107"/>
      <c r="Z278" s="107"/>
      <c r="AA278" s="107"/>
      <c r="AB278" s="107"/>
      <c r="AC278" s="107"/>
      <c r="AD278" s="107"/>
      <c r="AE278" s="107"/>
      <c r="AR278" s="254" t="s">
        <v>123</v>
      </c>
      <c r="AT278" s="254" t="s">
        <v>120</v>
      </c>
      <c r="AU278" s="254" t="s">
        <v>18</v>
      </c>
      <c r="AY278" s="89" t="s">
        <v>118</v>
      </c>
      <c r="BE278" s="255">
        <f>IF(N278="základní",J278,0)</f>
        <v>0</v>
      </c>
      <c r="BF278" s="255">
        <f>IF(N278="snížená",J278,0)</f>
        <v>0</v>
      </c>
      <c r="BG278" s="255">
        <f>IF(N278="zákl. přenesená",J278,0)</f>
        <v>0</v>
      </c>
      <c r="BH278" s="255">
        <f>IF(N278="sníž. přenesená",J278,0)</f>
        <v>0</v>
      </c>
      <c r="BI278" s="255">
        <f>IF(N278="nulová",J278,0)</f>
        <v>0</v>
      </c>
      <c r="BJ278" s="89" t="s">
        <v>85</v>
      </c>
      <c r="BK278" s="255">
        <f>ROUND(I278*H278,2)</f>
        <v>0</v>
      </c>
      <c r="BL278" s="89" t="s">
        <v>123</v>
      </c>
      <c r="BM278" s="254" t="s">
        <v>1438</v>
      </c>
    </row>
    <row r="279" spans="1:65" s="112" customFormat="1" x14ac:dyDescent="0.2">
      <c r="A279" s="107"/>
      <c r="B279" s="108"/>
      <c r="C279" s="107"/>
      <c r="D279" s="256" t="s">
        <v>124</v>
      </c>
      <c r="E279" s="107"/>
      <c r="F279" s="257" t="s">
        <v>1207</v>
      </c>
      <c r="G279" s="107"/>
      <c r="H279" s="107"/>
      <c r="I279" s="176"/>
      <c r="J279" s="107"/>
      <c r="K279" s="107"/>
      <c r="L279" s="108"/>
      <c r="M279" s="258"/>
      <c r="N279" s="259"/>
      <c r="O279" s="138"/>
      <c r="P279" s="138"/>
      <c r="Q279" s="138"/>
      <c r="R279" s="138"/>
      <c r="S279" s="138"/>
      <c r="T279" s="139"/>
      <c r="U279" s="107"/>
      <c r="V279" s="107"/>
      <c r="W279" s="107"/>
      <c r="X279" s="107"/>
      <c r="Y279" s="107"/>
      <c r="Z279" s="107"/>
      <c r="AA279" s="107"/>
      <c r="AB279" s="107"/>
      <c r="AC279" s="107"/>
      <c r="AD279" s="107"/>
      <c r="AE279" s="107"/>
      <c r="AT279" s="89" t="s">
        <v>124</v>
      </c>
      <c r="AU279" s="89" t="s">
        <v>18</v>
      </c>
    </row>
    <row r="280" spans="1:65" s="260" customFormat="1" x14ac:dyDescent="0.2">
      <c r="B280" s="261"/>
      <c r="D280" s="262" t="s">
        <v>125</v>
      </c>
      <c r="E280" s="263" t="s">
        <v>1</v>
      </c>
      <c r="F280" s="264" t="s">
        <v>1437</v>
      </c>
      <c r="H280" s="265">
        <v>192.45699999999999</v>
      </c>
      <c r="I280" s="179"/>
      <c r="L280" s="261"/>
      <c r="M280" s="266"/>
      <c r="N280" s="267"/>
      <c r="O280" s="267"/>
      <c r="P280" s="267"/>
      <c r="Q280" s="267"/>
      <c r="R280" s="267"/>
      <c r="S280" s="267"/>
      <c r="T280" s="268"/>
      <c r="AT280" s="263" t="s">
        <v>125</v>
      </c>
      <c r="AU280" s="263" t="s">
        <v>18</v>
      </c>
      <c r="AV280" s="260" t="s">
        <v>18</v>
      </c>
      <c r="AW280" s="260" t="s">
        <v>35</v>
      </c>
      <c r="AX280" s="260" t="s">
        <v>85</v>
      </c>
      <c r="AY280" s="263" t="s">
        <v>118</v>
      </c>
    </row>
    <row r="281" spans="1:65" s="112" customFormat="1" ht="16.5" customHeight="1" x14ac:dyDescent="0.2">
      <c r="A281" s="107"/>
      <c r="B281" s="108"/>
      <c r="C281" s="244" t="s">
        <v>503</v>
      </c>
      <c r="D281" s="244" t="s">
        <v>120</v>
      </c>
      <c r="E281" s="245" t="s">
        <v>177</v>
      </c>
      <c r="F281" s="246" t="s">
        <v>1210</v>
      </c>
      <c r="G281" s="247" t="s">
        <v>148</v>
      </c>
      <c r="H281" s="248">
        <v>428.15800000000002</v>
      </c>
      <c r="I281" s="85"/>
      <c r="J281" s="249">
        <f>ROUND(I281*H281,2)</f>
        <v>0</v>
      </c>
      <c r="K281" s="246" t="s">
        <v>122</v>
      </c>
      <c r="L281" s="108"/>
      <c r="M281" s="250" t="s">
        <v>1</v>
      </c>
      <c r="N281" s="251" t="s">
        <v>45</v>
      </c>
      <c r="O281" s="252">
        <v>0.376</v>
      </c>
      <c r="P281" s="252">
        <f>O281*H281</f>
        <v>160.98740800000002</v>
      </c>
      <c r="Q281" s="252">
        <v>0</v>
      </c>
      <c r="R281" s="252">
        <f>Q281*H281</f>
        <v>0</v>
      </c>
      <c r="S281" s="252">
        <v>0</v>
      </c>
      <c r="T281" s="253">
        <f>S281*H281</f>
        <v>0</v>
      </c>
      <c r="U281" s="107"/>
      <c r="V281" s="107"/>
      <c r="W281" s="107"/>
      <c r="X281" s="107"/>
      <c r="Y281" s="107"/>
      <c r="Z281" s="107"/>
      <c r="AA281" s="107"/>
      <c r="AB281" s="107"/>
      <c r="AC281" s="107"/>
      <c r="AD281" s="107"/>
      <c r="AE281" s="107"/>
      <c r="AR281" s="254" t="s">
        <v>123</v>
      </c>
      <c r="AT281" s="254" t="s">
        <v>120</v>
      </c>
      <c r="AU281" s="254" t="s">
        <v>18</v>
      </c>
      <c r="AY281" s="89" t="s">
        <v>118</v>
      </c>
      <c r="BE281" s="255">
        <f>IF(N281="základní",J281,0)</f>
        <v>0</v>
      </c>
      <c r="BF281" s="255">
        <f>IF(N281="snížená",J281,0)</f>
        <v>0</v>
      </c>
      <c r="BG281" s="255">
        <f>IF(N281="zákl. přenesená",J281,0)</f>
        <v>0</v>
      </c>
      <c r="BH281" s="255">
        <f>IF(N281="sníž. přenesená",J281,0)</f>
        <v>0</v>
      </c>
      <c r="BI281" s="255">
        <f>IF(N281="nulová",J281,0)</f>
        <v>0</v>
      </c>
      <c r="BJ281" s="89" t="s">
        <v>85</v>
      </c>
      <c r="BK281" s="255">
        <f>ROUND(I281*H281,2)</f>
        <v>0</v>
      </c>
      <c r="BL281" s="89" t="s">
        <v>123</v>
      </c>
      <c r="BM281" s="254" t="s">
        <v>1439</v>
      </c>
    </row>
    <row r="282" spans="1:65" s="112" customFormat="1" x14ac:dyDescent="0.2">
      <c r="A282" s="107"/>
      <c r="B282" s="108"/>
      <c r="C282" s="107"/>
      <c r="D282" s="256" t="s">
        <v>124</v>
      </c>
      <c r="E282" s="107"/>
      <c r="F282" s="257" t="s">
        <v>179</v>
      </c>
      <c r="G282" s="107"/>
      <c r="H282" s="107"/>
      <c r="I282" s="176"/>
      <c r="J282" s="107"/>
      <c r="K282" s="107"/>
      <c r="L282" s="108"/>
      <c r="M282" s="258"/>
      <c r="N282" s="259"/>
      <c r="O282" s="138"/>
      <c r="P282" s="138"/>
      <c r="Q282" s="138"/>
      <c r="R282" s="138"/>
      <c r="S282" s="138"/>
      <c r="T282" s="139"/>
      <c r="U282" s="107"/>
      <c r="V282" s="107"/>
      <c r="W282" s="107"/>
      <c r="X282" s="107"/>
      <c r="Y282" s="107"/>
      <c r="Z282" s="107"/>
      <c r="AA282" s="107"/>
      <c r="AB282" s="107"/>
      <c r="AC282" s="107"/>
      <c r="AD282" s="107"/>
      <c r="AE282" s="107"/>
      <c r="AT282" s="89" t="s">
        <v>124</v>
      </c>
      <c r="AU282" s="89" t="s">
        <v>18</v>
      </c>
    </row>
    <row r="283" spans="1:65" s="260" customFormat="1" x14ac:dyDescent="0.2">
      <c r="B283" s="261"/>
      <c r="D283" s="262" t="s">
        <v>125</v>
      </c>
      <c r="E283" s="263" t="s">
        <v>1</v>
      </c>
      <c r="F283" s="264" t="s">
        <v>1436</v>
      </c>
      <c r="H283" s="265">
        <v>428.15800000000002</v>
      </c>
      <c r="I283" s="179"/>
      <c r="L283" s="261"/>
      <c r="M283" s="266"/>
      <c r="N283" s="267"/>
      <c r="O283" s="267"/>
      <c r="P283" s="267"/>
      <c r="Q283" s="267"/>
      <c r="R283" s="267"/>
      <c r="S283" s="267"/>
      <c r="T283" s="268"/>
      <c r="AT283" s="263" t="s">
        <v>125</v>
      </c>
      <c r="AU283" s="263" t="s">
        <v>18</v>
      </c>
      <c r="AV283" s="260" t="s">
        <v>18</v>
      </c>
      <c r="AW283" s="260" t="s">
        <v>35</v>
      </c>
      <c r="AX283" s="260" t="s">
        <v>85</v>
      </c>
      <c r="AY283" s="263" t="s">
        <v>118</v>
      </c>
    </row>
    <row r="284" spans="1:65" s="112" customFormat="1" ht="24.2" customHeight="1" x14ac:dyDescent="0.2">
      <c r="A284" s="107"/>
      <c r="B284" s="108"/>
      <c r="C284" s="244" t="s">
        <v>507</v>
      </c>
      <c r="D284" s="244" t="s">
        <v>120</v>
      </c>
      <c r="E284" s="245" t="s">
        <v>692</v>
      </c>
      <c r="F284" s="246" t="s">
        <v>1440</v>
      </c>
      <c r="G284" s="247" t="s">
        <v>148</v>
      </c>
      <c r="H284" s="248">
        <v>192.45699999999999</v>
      </c>
      <c r="I284" s="85"/>
      <c r="J284" s="249">
        <f>ROUND(I284*H284,2)</f>
        <v>0</v>
      </c>
      <c r="K284" s="246" t="s">
        <v>122</v>
      </c>
      <c r="L284" s="108"/>
      <c r="M284" s="250" t="s">
        <v>1</v>
      </c>
      <c r="N284" s="251" t="s">
        <v>45</v>
      </c>
      <c r="O284" s="252">
        <v>0</v>
      </c>
      <c r="P284" s="252">
        <f>O284*H284</f>
        <v>0</v>
      </c>
      <c r="Q284" s="252">
        <v>0</v>
      </c>
      <c r="R284" s="252">
        <f>Q284*H284</f>
        <v>0</v>
      </c>
      <c r="S284" s="252">
        <v>0</v>
      </c>
      <c r="T284" s="253">
        <f>S284*H284</f>
        <v>0</v>
      </c>
      <c r="U284" s="107"/>
      <c r="V284" s="107"/>
      <c r="W284" s="107"/>
      <c r="X284" s="107"/>
      <c r="Y284" s="107"/>
      <c r="Z284" s="107"/>
      <c r="AA284" s="107"/>
      <c r="AB284" s="107"/>
      <c r="AC284" s="107"/>
      <c r="AD284" s="107"/>
      <c r="AE284" s="107"/>
      <c r="AR284" s="254" t="s">
        <v>123</v>
      </c>
      <c r="AT284" s="254" t="s">
        <v>120</v>
      </c>
      <c r="AU284" s="254" t="s">
        <v>18</v>
      </c>
      <c r="AY284" s="89" t="s">
        <v>118</v>
      </c>
      <c r="BE284" s="255">
        <f>IF(N284="základní",J284,0)</f>
        <v>0</v>
      </c>
      <c r="BF284" s="255">
        <f>IF(N284="snížená",J284,0)</f>
        <v>0</v>
      </c>
      <c r="BG284" s="255">
        <f>IF(N284="zákl. přenesená",J284,0)</f>
        <v>0</v>
      </c>
      <c r="BH284" s="255">
        <f>IF(N284="sníž. přenesená",J284,0)</f>
        <v>0</v>
      </c>
      <c r="BI284" s="255">
        <f>IF(N284="nulová",J284,0)</f>
        <v>0</v>
      </c>
      <c r="BJ284" s="89" t="s">
        <v>85</v>
      </c>
      <c r="BK284" s="255">
        <f>ROUND(I284*H284,2)</f>
        <v>0</v>
      </c>
      <c r="BL284" s="89" t="s">
        <v>123</v>
      </c>
      <c r="BM284" s="254" t="s">
        <v>1441</v>
      </c>
    </row>
    <row r="285" spans="1:65" s="112" customFormat="1" x14ac:dyDescent="0.2">
      <c r="A285" s="107"/>
      <c r="B285" s="108"/>
      <c r="C285" s="107"/>
      <c r="D285" s="256" t="s">
        <v>124</v>
      </c>
      <c r="E285" s="107"/>
      <c r="F285" s="257" t="s">
        <v>695</v>
      </c>
      <c r="G285" s="107"/>
      <c r="H285" s="107"/>
      <c r="I285" s="176"/>
      <c r="J285" s="107"/>
      <c r="K285" s="107"/>
      <c r="L285" s="108"/>
      <c r="M285" s="258"/>
      <c r="N285" s="259"/>
      <c r="O285" s="138"/>
      <c r="P285" s="138"/>
      <c r="Q285" s="138"/>
      <c r="R285" s="138"/>
      <c r="S285" s="138"/>
      <c r="T285" s="139"/>
      <c r="U285" s="107"/>
      <c r="V285" s="107"/>
      <c r="W285" s="107"/>
      <c r="X285" s="107"/>
      <c r="Y285" s="107"/>
      <c r="Z285" s="107"/>
      <c r="AA285" s="107"/>
      <c r="AB285" s="107"/>
      <c r="AC285" s="107"/>
      <c r="AD285" s="107"/>
      <c r="AE285" s="107"/>
      <c r="AT285" s="89" t="s">
        <v>124</v>
      </c>
      <c r="AU285" s="89" t="s">
        <v>18</v>
      </c>
    </row>
    <row r="286" spans="1:65" s="260" customFormat="1" x14ac:dyDescent="0.2">
      <c r="B286" s="261"/>
      <c r="D286" s="262" t="s">
        <v>125</v>
      </c>
      <c r="E286" s="263" t="s">
        <v>1</v>
      </c>
      <c r="F286" s="264" t="s">
        <v>1437</v>
      </c>
      <c r="H286" s="265">
        <v>192.45699999999999</v>
      </c>
      <c r="I286" s="179"/>
      <c r="L286" s="261"/>
      <c r="M286" s="266"/>
      <c r="N286" s="267"/>
      <c r="O286" s="267"/>
      <c r="P286" s="267"/>
      <c r="Q286" s="267"/>
      <c r="R286" s="267"/>
      <c r="S286" s="267"/>
      <c r="T286" s="268"/>
      <c r="AT286" s="263" t="s">
        <v>125</v>
      </c>
      <c r="AU286" s="263" t="s">
        <v>18</v>
      </c>
      <c r="AV286" s="260" t="s">
        <v>18</v>
      </c>
      <c r="AW286" s="260" t="s">
        <v>35</v>
      </c>
      <c r="AX286" s="260" t="s">
        <v>85</v>
      </c>
      <c r="AY286" s="263" t="s">
        <v>118</v>
      </c>
    </row>
    <row r="287" spans="1:65" s="233" customFormat="1" ht="22.9" customHeight="1" x14ac:dyDescent="0.2">
      <c r="B287" s="234"/>
      <c r="D287" s="235" t="s">
        <v>79</v>
      </c>
      <c r="E287" s="287" t="s">
        <v>180</v>
      </c>
      <c r="F287" s="287" t="s">
        <v>181</v>
      </c>
      <c r="I287" s="178"/>
      <c r="J287" s="288">
        <f>BK287</f>
        <v>0</v>
      </c>
      <c r="L287" s="234"/>
      <c r="M287" s="238"/>
      <c r="N287" s="239"/>
      <c r="O287" s="239"/>
      <c r="P287" s="240">
        <f>SUM(P288:P291)</f>
        <v>3961.0069199999998</v>
      </c>
      <c r="Q287" s="239"/>
      <c r="R287" s="240">
        <f>SUM(R288:R291)</f>
        <v>0</v>
      </c>
      <c r="S287" s="239"/>
      <c r="T287" s="241">
        <f>SUM(T288:T291)</f>
        <v>0</v>
      </c>
      <c r="AR287" s="235" t="s">
        <v>85</v>
      </c>
      <c r="AT287" s="242" t="s">
        <v>79</v>
      </c>
      <c r="AU287" s="242" t="s">
        <v>85</v>
      </c>
      <c r="AY287" s="235" t="s">
        <v>118</v>
      </c>
      <c r="BK287" s="243">
        <f>SUM(BK288:BK291)</f>
        <v>0</v>
      </c>
    </row>
    <row r="288" spans="1:65" s="112" customFormat="1" ht="24.2" customHeight="1" x14ac:dyDescent="0.2">
      <c r="A288" s="107"/>
      <c r="B288" s="108"/>
      <c r="C288" s="244" t="s">
        <v>511</v>
      </c>
      <c r="D288" s="244" t="s">
        <v>120</v>
      </c>
      <c r="E288" s="245" t="s">
        <v>832</v>
      </c>
      <c r="F288" s="246" t="s">
        <v>833</v>
      </c>
      <c r="G288" s="247" t="s">
        <v>148</v>
      </c>
      <c r="H288" s="248">
        <v>3070.5479999999998</v>
      </c>
      <c r="I288" s="85"/>
      <c r="J288" s="249">
        <f>ROUND(I288*H288,2)</f>
        <v>0</v>
      </c>
      <c r="K288" s="246" t="s">
        <v>122</v>
      </c>
      <c r="L288" s="108"/>
      <c r="M288" s="250" t="s">
        <v>1</v>
      </c>
      <c r="N288" s="251" t="s">
        <v>45</v>
      </c>
      <c r="O288" s="252">
        <v>0.76100000000000001</v>
      </c>
      <c r="P288" s="252">
        <f>O288*H288</f>
        <v>2336.6870279999998</v>
      </c>
      <c r="Q288" s="252">
        <v>0</v>
      </c>
      <c r="R288" s="252">
        <f>Q288*H288</f>
        <v>0</v>
      </c>
      <c r="S288" s="252">
        <v>0</v>
      </c>
      <c r="T288" s="253">
        <f>S288*H288</f>
        <v>0</v>
      </c>
      <c r="U288" s="107"/>
      <c r="V288" s="107"/>
      <c r="W288" s="107"/>
      <c r="X288" s="107"/>
      <c r="Y288" s="107"/>
      <c r="Z288" s="107"/>
      <c r="AA288" s="107"/>
      <c r="AB288" s="107"/>
      <c r="AC288" s="107"/>
      <c r="AD288" s="107"/>
      <c r="AE288" s="107"/>
      <c r="AR288" s="254" t="s">
        <v>123</v>
      </c>
      <c r="AT288" s="254" t="s">
        <v>120</v>
      </c>
      <c r="AU288" s="254" t="s">
        <v>18</v>
      </c>
      <c r="AY288" s="89" t="s">
        <v>118</v>
      </c>
      <c r="BE288" s="255">
        <f>IF(N288="základní",J288,0)</f>
        <v>0</v>
      </c>
      <c r="BF288" s="255">
        <f>IF(N288="snížená",J288,0)</f>
        <v>0</v>
      </c>
      <c r="BG288" s="255">
        <f>IF(N288="zákl. přenesená",J288,0)</f>
        <v>0</v>
      </c>
      <c r="BH288" s="255">
        <f>IF(N288="sníž. přenesená",J288,0)</f>
        <v>0</v>
      </c>
      <c r="BI288" s="255">
        <f>IF(N288="nulová",J288,0)</f>
        <v>0</v>
      </c>
      <c r="BJ288" s="89" t="s">
        <v>85</v>
      </c>
      <c r="BK288" s="255">
        <f>ROUND(I288*H288,2)</f>
        <v>0</v>
      </c>
      <c r="BL288" s="89" t="s">
        <v>123</v>
      </c>
      <c r="BM288" s="254" t="s">
        <v>1442</v>
      </c>
    </row>
    <row r="289" spans="1:65" s="112" customFormat="1" x14ac:dyDescent="0.2">
      <c r="A289" s="107"/>
      <c r="B289" s="108"/>
      <c r="C289" s="107"/>
      <c r="D289" s="256" t="s">
        <v>124</v>
      </c>
      <c r="E289" s="107"/>
      <c r="F289" s="257" t="s">
        <v>1443</v>
      </c>
      <c r="G289" s="107"/>
      <c r="H289" s="107"/>
      <c r="I289" s="176"/>
      <c r="J289" s="107"/>
      <c r="K289" s="107"/>
      <c r="L289" s="108"/>
      <c r="M289" s="258"/>
      <c r="N289" s="259"/>
      <c r="O289" s="138"/>
      <c r="P289" s="138"/>
      <c r="Q289" s="138"/>
      <c r="R289" s="138"/>
      <c r="S289" s="138"/>
      <c r="T289" s="139"/>
      <c r="U289" s="107"/>
      <c r="V289" s="107"/>
      <c r="W289" s="107"/>
      <c r="X289" s="107"/>
      <c r="Y289" s="107"/>
      <c r="Z289" s="107"/>
      <c r="AA289" s="107"/>
      <c r="AB289" s="107"/>
      <c r="AC289" s="107"/>
      <c r="AD289" s="107"/>
      <c r="AE289" s="107"/>
      <c r="AT289" s="89" t="s">
        <v>124</v>
      </c>
      <c r="AU289" s="89" t="s">
        <v>18</v>
      </c>
    </row>
    <row r="290" spans="1:65" s="112" customFormat="1" ht="24.2" customHeight="1" x14ac:dyDescent="0.2">
      <c r="A290" s="107"/>
      <c r="B290" s="108"/>
      <c r="C290" s="244" t="s">
        <v>514</v>
      </c>
      <c r="D290" s="244" t="s">
        <v>120</v>
      </c>
      <c r="E290" s="245" t="s">
        <v>835</v>
      </c>
      <c r="F290" s="246" t="s">
        <v>836</v>
      </c>
      <c r="G290" s="247" t="s">
        <v>148</v>
      </c>
      <c r="H290" s="248">
        <v>3070.5479999999998</v>
      </c>
      <c r="I290" s="85"/>
      <c r="J290" s="249">
        <f>ROUND(I290*H290,2)</f>
        <v>0</v>
      </c>
      <c r="K290" s="246" t="s">
        <v>122</v>
      </c>
      <c r="L290" s="108"/>
      <c r="M290" s="250" t="s">
        <v>1</v>
      </c>
      <c r="N290" s="251" t="s">
        <v>45</v>
      </c>
      <c r="O290" s="252">
        <v>0.52900000000000003</v>
      </c>
      <c r="P290" s="252">
        <f>O290*H290</f>
        <v>1624.319892</v>
      </c>
      <c r="Q290" s="252">
        <v>0</v>
      </c>
      <c r="R290" s="252">
        <f>Q290*H290</f>
        <v>0</v>
      </c>
      <c r="S290" s="252">
        <v>0</v>
      </c>
      <c r="T290" s="253">
        <f>S290*H290</f>
        <v>0</v>
      </c>
      <c r="U290" s="107"/>
      <c r="V290" s="107"/>
      <c r="W290" s="107"/>
      <c r="X290" s="107"/>
      <c r="Y290" s="107"/>
      <c r="Z290" s="107"/>
      <c r="AA290" s="107"/>
      <c r="AB290" s="107"/>
      <c r="AC290" s="107"/>
      <c r="AD290" s="107"/>
      <c r="AE290" s="107"/>
      <c r="AR290" s="254" t="s">
        <v>123</v>
      </c>
      <c r="AT290" s="254" t="s">
        <v>120</v>
      </c>
      <c r="AU290" s="254" t="s">
        <v>18</v>
      </c>
      <c r="AY290" s="89" t="s">
        <v>118</v>
      </c>
      <c r="BE290" s="255">
        <f>IF(N290="základní",J290,0)</f>
        <v>0</v>
      </c>
      <c r="BF290" s="255">
        <f>IF(N290="snížená",J290,0)</f>
        <v>0</v>
      </c>
      <c r="BG290" s="255">
        <f>IF(N290="zákl. přenesená",J290,0)</f>
        <v>0</v>
      </c>
      <c r="BH290" s="255">
        <f>IF(N290="sníž. přenesená",J290,0)</f>
        <v>0</v>
      </c>
      <c r="BI290" s="255">
        <f>IF(N290="nulová",J290,0)</f>
        <v>0</v>
      </c>
      <c r="BJ290" s="89" t="s">
        <v>85</v>
      </c>
      <c r="BK290" s="255">
        <f>ROUND(I290*H290,2)</f>
        <v>0</v>
      </c>
      <c r="BL290" s="89" t="s">
        <v>123</v>
      </c>
      <c r="BM290" s="254" t="s">
        <v>1444</v>
      </c>
    </row>
    <row r="291" spans="1:65" s="112" customFormat="1" x14ac:dyDescent="0.2">
      <c r="A291" s="107"/>
      <c r="B291" s="108"/>
      <c r="C291" s="107"/>
      <c r="D291" s="256" t="s">
        <v>124</v>
      </c>
      <c r="E291" s="107"/>
      <c r="F291" s="257" t="s">
        <v>1445</v>
      </c>
      <c r="G291" s="107"/>
      <c r="H291" s="107"/>
      <c r="I291" s="176"/>
      <c r="J291" s="107"/>
      <c r="K291" s="107"/>
      <c r="L291" s="108"/>
      <c r="M291" s="258"/>
      <c r="N291" s="259"/>
      <c r="O291" s="138"/>
      <c r="P291" s="138"/>
      <c r="Q291" s="138"/>
      <c r="R291" s="138"/>
      <c r="S291" s="138"/>
      <c r="T291" s="139"/>
      <c r="U291" s="107"/>
      <c r="V291" s="107"/>
      <c r="W291" s="107"/>
      <c r="X291" s="107"/>
      <c r="Y291" s="107"/>
      <c r="Z291" s="107"/>
      <c r="AA291" s="107"/>
      <c r="AB291" s="107"/>
      <c r="AC291" s="107"/>
      <c r="AD291" s="107"/>
      <c r="AE291" s="107"/>
      <c r="AT291" s="89" t="s">
        <v>124</v>
      </c>
      <c r="AU291" s="89" t="s">
        <v>18</v>
      </c>
    </row>
    <row r="292" spans="1:65" s="233" customFormat="1" ht="25.9" customHeight="1" x14ac:dyDescent="0.2">
      <c r="B292" s="234"/>
      <c r="D292" s="235" t="s">
        <v>79</v>
      </c>
      <c r="E292" s="236" t="s">
        <v>183</v>
      </c>
      <c r="F292" s="236" t="s">
        <v>184</v>
      </c>
      <c r="I292" s="178"/>
      <c r="J292" s="237">
        <f>BK292</f>
        <v>0</v>
      </c>
      <c r="L292" s="234"/>
      <c r="M292" s="238"/>
      <c r="N292" s="239"/>
      <c r="O292" s="239"/>
      <c r="P292" s="240">
        <f>SUM(P293:P305)</f>
        <v>220.07229999999998</v>
      </c>
      <c r="Q292" s="239"/>
      <c r="R292" s="240">
        <f>SUM(R293:R305)</f>
        <v>5.5818599999999998</v>
      </c>
      <c r="S292" s="239"/>
      <c r="T292" s="241">
        <f>SUM(T293:T305)</f>
        <v>0</v>
      </c>
      <c r="AR292" s="235" t="s">
        <v>18</v>
      </c>
      <c r="AT292" s="242" t="s">
        <v>79</v>
      </c>
      <c r="AU292" s="242" t="s">
        <v>80</v>
      </c>
      <c r="AY292" s="235" t="s">
        <v>118</v>
      </c>
      <c r="BK292" s="243">
        <f>SUM(BK293:BK305)</f>
        <v>0</v>
      </c>
    </row>
    <row r="293" spans="1:65" s="112" customFormat="1" ht="16.5" customHeight="1" x14ac:dyDescent="0.2">
      <c r="A293" s="107"/>
      <c r="B293" s="108"/>
      <c r="C293" s="244" t="s">
        <v>518</v>
      </c>
      <c r="D293" s="244" t="s">
        <v>120</v>
      </c>
      <c r="E293" s="245" t="s">
        <v>838</v>
      </c>
      <c r="F293" s="246" t="s">
        <v>839</v>
      </c>
      <c r="G293" s="247" t="s">
        <v>127</v>
      </c>
      <c r="H293" s="248">
        <v>35.5</v>
      </c>
      <c r="I293" s="85"/>
      <c r="J293" s="249">
        <f>ROUND(I293*H293,2)</f>
        <v>0</v>
      </c>
      <c r="K293" s="246" t="s">
        <v>122</v>
      </c>
      <c r="L293" s="108"/>
      <c r="M293" s="250" t="s">
        <v>1</v>
      </c>
      <c r="N293" s="251" t="s">
        <v>45</v>
      </c>
      <c r="O293" s="252">
        <v>5.5E-2</v>
      </c>
      <c r="P293" s="252">
        <f>O293*H293</f>
        <v>1.9524999999999999</v>
      </c>
      <c r="Q293" s="252">
        <v>0</v>
      </c>
      <c r="R293" s="252">
        <f>Q293*H293</f>
        <v>0</v>
      </c>
      <c r="S293" s="252">
        <v>0</v>
      </c>
      <c r="T293" s="253">
        <f>S293*H293</f>
        <v>0</v>
      </c>
      <c r="U293" s="107"/>
      <c r="V293" s="107"/>
      <c r="W293" s="107"/>
      <c r="X293" s="107"/>
      <c r="Y293" s="107"/>
      <c r="Z293" s="107"/>
      <c r="AA293" s="107"/>
      <c r="AB293" s="107"/>
      <c r="AC293" s="107"/>
      <c r="AD293" s="107"/>
      <c r="AE293" s="107"/>
      <c r="AR293" s="254" t="s">
        <v>123</v>
      </c>
      <c r="AT293" s="254" t="s">
        <v>120</v>
      </c>
      <c r="AU293" s="254" t="s">
        <v>85</v>
      </c>
      <c r="AY293" s="89" t="s">
        <v>118</v>
      </c>
      <c r="BE293" s="255">
        <f>IF(N293="základní",J293,0)</f>
        <v>0</v>
      </c>
      <c r="BF293" s="255">
        <f>IF(N293="snížená",J293,0)</f>
        <v>0</v>
      </c>
      <c r="BG293" s="255">
        <f>IF(N293="zákl. přenesená",J293,0)</f>
        <v>0</v>
      </c>
      <c r="BH293" s="255">
        <f>IF(N293="sníž. přenesená",J293,0)</f>
        <v>0</v>
      </c>
      <c r="BI293" s="255">
        <f>IF(N293="nulová",J293,0)</f>
        <v>0</v>
      </c>
      <c r="BJ293" s="89" t="s">
        <v>85</v>
      </c>
      <c r="BK293" s="255">
        <f>ROUND(I293*H293,2)</f>
        <v>0</v>
      </c>
      <c r="BL293" s="89" t="s">
        <v>123</v>
      </c>
      <c r="BM293" s="254" t="s">
        <v>1446</v>
      </c>
    </row>
    <row r="294" spans="1:65" s="112" customFormat="1" x14ac:dyDescent="0.2">
      <c r="A294" s="107"/>
      <c r="B294" s="108"/>
      <c r="C294" s="107"/>
      <c r="D294" s="256" t="s">
        <v>124</v>
      </c>
      <c r="E294" s="107"/>
      <c r="F294" s="257" t="s">
        <v>1447</v>
      </c>
      <c r="G294" s="107"/>
      <c r="H294" s="107"/>
      <c r="I294" s="176"/>
      <c r="J294" s="107"/>
      <c r="K294" s="107"/>
      <c r="L294" s="108"/>
      <c r="M294" s="258"/>
      <c r="N294" s="259"/>
      <c r="O294" s="138"/>
      <c r="P294" s="138"/>
      <c r="Q294" s="138"/>
      <c r="R294" s="138"/>
      <c r="S294" s="138"/>
      <c r="T294" s="139"/>
      <c r="U294" s="107"/>
      <c r="V294" s="107"/>
      <c r="W294" s="107"/>
      <c r="X294" s="107"/>
      <c r="Y294" s="107"/>
      <c r="Z294" s="107"/>
      <c r="AA294" s="107"/>
      <c r="AB294" s="107"/>
      <c r="AC294" s="107"/>
      <c r="AD294" s="107"/>
      <c r="AE294" s="107"/>
      <c r="AT294" s="89" t="s">
        <v>124</v>
      </c>
      <c r="AU294" s="89" t="s">
        <v>85</v>
      </c>
    </row>
    <row r="295" spans="1:65" s="260" customFormat="1" x14ac:dyDescent="0.2">
      <c r="B295" s="261"/>
      <c r="D295" s="262" t="s">
        <v>125</v>
      </c>
      <c r="E295" s="263" t="s">
        <v>1</v>
      </c>
      <c r="F295" s="264" t="s">
        <v>1343</v>
      </c>
      <c r="H295" s="265">
        <v>35.5</v>
      </c>
      <c r="I295" s="179"/>
      <c r="L295" s="261"/>
      <c r="M295" s="266"/>
      <c r="N295" s="267"/>
      <c r="O295" s="267"/>
      <c r="P295" s="267"/>
      <c r="Q295" s="267"/>
      <c r="R295" s="267"/>
      <c r="S295" s="267"/>
      <c r="T295" s="268"/>
      <c r="AT295" s="263" t="s">
        <v>125</v>
      </c>
      <c r="AU295" s="263" t="s">
        <v>85</v>
      </c>
      <c r="AV295" s="260" t="s">
        <v>18</v>
      </c>
      <c r="AW295" s="260" t="s">
        <v>35</v>
      </c>
      <c r="AX295" s="260" t="s">
        <v>85</v>
      </c>
      <c r="AY295" s="263" t="s">
        <v>118</v>
      </c>
    </row>
    <row r="296" spans="1:65" s="112" customFormat="1" ht="16.5" customHeight="1" x14ac:dyDescent="0.2">
      <c r="A296" s="107"/>
      <c r="B296" s="108"/>
      <c r="C296" s="244" t="s">
        <v>522</v>
      </c>
      <c r="D296" s="244" t="s">
        <v>120</v>
      </c>
      <c r="E296" s="245" t="s">
        <v>1448</v>
      </c>
      <c r="F296" s="246" t="s">
        <v>1449</v>
      </c>
      <c r="G296" s="247" t="s">
        <v>127</v>
      </c>
      <c r="H296" s="248">
        <v>43.5</v>
      </c>
      <c r="I296" s="85"/>
      <c r="J296" s="249">
        <f>ROUND(I296*H296,2)</f>
        <v>0</v>
      </c>
      <c r="K296" s="246" t="s">
        <v>122</v>
      </c>
      <c r="L296" s="108"/>
      <c r="M296" s="250" t="s">
        <v>1</v>
      </c>
      <c r="N296" s="251" t="s">
        <v>45</v>
      </c>
      <c r="O296" s="252">
        <v>6.6000000000000003E-2</v>
      </c>
      <c r="P296" s="252">
        <f>O296*H296</f>
        <v>2.871</v>
      </c>
      <c r="Q296" s="252">
        <v>0</v>
      </c>
      <c r="R296" s="252">
        <f>Q296*H296</f>
        <v>0</v>
      </c>
      <c r="S296" s="252">
        <v>0</v>
      </c>
      <c r="T296" s="253">
        <f>S296*H296</f>
        <v>0</v>
      </c>
      <c r="U296" s="107"/>
      <c r="V296" s="107"/>
      <c r="W296" s="107"/>
      <c r="X296" s="107"/>
      <c r="Y296" s="107"/>
      <c r="Z296" s="107"/>
      <c r="AA296" s="107"/>
      <c r="AB296" s="107"/>
      <c r="AC296" s="107"/>
      <c r="AD296" s="107"/>
      <c r="AE296" s="107"/>
      <c r="AR296" s="254" t="s">
        <v>123</v>
      </c>
      <c r="AT296" s="254" t="s">
        <v>120</v>
      </c>
      <c r="AU296" s="254" t="s">
        <v>85</v>
      </c>
      <c r="AY296" s="89" t="s">
        <v>118</v>
      </c>
      <c r="BE296" s="255">
        <f>IF(N296="základní",J296,0)</f>
        <v>0</v>
      </c>
      <c r="BF296" s="255">
        <f>IF(N296="snížená",J296,0)</f>
        <v>0</v>
      </c>
      <c r="BG296" s="255">
        <f>IF(N296="zákl. přenesená",J296,0)</f>
        <v>0</v>
      </c>
      <c r="BH296" s="255">
        <f>IF(N296="sníž. přenesená",J296,0)</f>
        <v>0</v>
      </c>
      <c r="BI296" s="255">
        <f>IF(N296="nulová",J296,0)</f>
        <v>0</v>
      </c>
      <c r="BJ296" s="89" t="s">
        <v>85</v>
      </c>
      <c r="BK296" s="255">
        <f>ROUND(I296*H296,2)</f>
        <v>0</v>
      </c>
      <c r="BL296" s="89" t="s">
        <v>123</v>
      </c>
      <c r="BM296" s="254" t="s">
        <v>1450</v>
      </c>
    </row>
    <row r="297" spans="1:65" s="112" customFormat="1" x14ac:dyDescent="0.2">
      <c r="A297" s="107"/>
      <c r="B297" s="108"/>
      <c r="C297" s="107"/>
      <c r="D297" s="256" t="s">
        <v>124</v>
      </c>
      <c r="E297" s="107"/>
      <c r="F297" s="257" t="s">
        <v>1451</v>
      </c>
      <c r="G297" s="107"/>
      <c r="H297" s="107"/>
      <c r="I297" s="176"/>
      <c r="J297" s="107"/>
      <c r="K297" s="107"/>
      <c r="L297" s="108"/>
      <c r="M297" s="258"/>
      <c r="N297" s="259"/>
      <c r="O297" s="138"/>
      <c r="P297" s="138"/>
      <c r="Q297" s="138"/>
      <c r="R297" s="138"/>
      <c r="S297" s="138"/>
      <c r="T297" s="139"/>
      <c r="U297" s="107"/>
      <c r="V297" s="107"/>
      <c r="W297" s="107"/>
      <c r="X297" s="107"/>
      <c r="Y297" s="107"/>
      <c r="Z297" s="107"/>
      <c r="AA297" s="107"/>
      <c r="AB297" s="107"/>
      <c r="AC297" s="107"/>
      <c r="AD297" s="107"/>
      <c r="AE297" s="107"/>
      <c r="AT297" s="89" t="s">
        <v>124</v>
      </c>
      <c r="AU297" s="89" t="s">
        <v>85</v>
      </c>
    </row>
    <row r="298" spans="1:65" s="260" customFormat="1" x14ac:dyDescent="0.2">
      <c r="B298" s="261"/>
      <c r="D298" s="262" t="s">
        <v>125</v>
      </c>
      <c r="E298" s="263" t="s">
        <v>1</v>
      </c>
      <c r="F298" s="264" t="s">
        <v>1352</v>
      </c>
      <c r="H298" s="265">
        <v>43.5</v>
      </c>
      <c r="I298" s="179"/>
      <c r="L298" s="261"/>
      <c r="M298" s="266"/>
      <c r="N298" s="267"/>
      <c r="O298" s="267"/>
      <c r="P298" s="267"/>
      <c r="Q298" s="267"/>
      <c r="R298" s="267"/>
      <c r="S298" s="267"/>
      <c r="T298" s="268"/>
      <c r="AT298" s="263" t="s">
        <v>125</v>
      </c>
      <c r="AU298" s="263" t="s">
        <v>85</v>
      </c>
      <c r="AV298" s="260" t="s">
        <v>18</v>
      </c>
      <c r="AW298" s="260" t="s">
        <v>35</v>
      </c>
      <c r="AX298" s="260" t="s">
        <v>85</v>
      </c>
      <c r="AY298" s="263" t="s">
        <v>118</v>
      </c>
    </row>
    <row r="299" spans="1:65" s="112" customFormat="1" ht="16.5" customHeight="1" x14ac:dyDescent="0.2">
      <c r="A299" s="107"/>
      <c r="B299" s="108"/>
      <c r="C299" s="244" t="s">
        <v>525</v>
      </c>
      <c r="D299" s="244" t="s">
        <v>120</v>
      </c>
      <c r="E299" s="245" t="s">
        <v>842</v>
      </c>
      <c r="F299" s="246" t="s">
        <v>843</v>
      </c>
      <c r="G299" s="247" t="s">
        <v>127</v>
      </c>
      <c r="H299" s="248">
        <v>151.19999999999999</v>
      </c>
      <c r="I299" s="85"/>
      <c r="J299" s="249">
        <f>ROUND(I299*H299,2)</f>
        <v>0</v>
      </c>
      <c r="K299" s="246" t="s">
        <v>122</v>
      </c>
      <c r="L299" s="108"/>
      <c r="M299" s="250" t="s">
        <v>1</v>
      </c>
      <c r="N299" s="251" t="s">
        <v>45</v>
      </c>
      <c r="O299" s="252">
        <v>9.9000000000000005E-2</v>
      </c>
      <c r="P299" s="252">
        <f>O299*H299</f>
        <v>14.9688</v>
      </c>
      <c r="Q299" s="252">
        <v>0</v>
      </c>
      <c r="R299" s="252">
        <f>Q299*H299</f>
        <v>0</v>
      </c>
      <c r="S299" s="252">
        <v>0</v>
      </c>
      <c r="T299" s="253">
        <f>S299*H299</f>
        <v>0</v>
      </c>
      <c r="U299" s="107"/>
      <c r="V299" s="107"/>
      <c r="W299" s="107"/>
      <c r="X299" s="107"/>
      <c r="Y299" s="107"/>
      <c r="Z299" s="107"/>
      <c r="AA299" s="107"/>
      <c r="AB299" s="107"/>
      <c r="AC299" s="107"/>
      <c r="AD299" s="107"/>
      <c r="AE299" s="107"/>
      <c r="AR299" s="254" t="s">
        <v>123</v>
      </c>
      <c r="AT299" s="254" t="s">
        <v>120</v>
      </c>
      <c r="AU299" s="254" t="s">
        <v>85</v>
      </c>
      <c r="AY299" s="89" t="s">
        <v>118</v>
      </c>
      <c r="BE299" s="255">
        <f>IF(N299="základní",J299,0)</f>
        <v>0</v>
      </c>
      <c r="BF299" s="255">
        <f>IF(N299="snížená",J299,0)</f>
        <v>0</v>
      </c>
      <c r="BG299" s="255">
        <f>IF(N299="zákl. přenesená",J299,0)</f>
        <v>0</v>
      </c>
      <c r="BH299" s="255">
        <f>IF(N299="sníž. přenesená",J299,0)</f>
        <v>0</v>
      </c>
      <c r="BI299" s="255">
        <f>IF(N299="nulová",J299,0)</f>
        <v>0</v>
      </c>
      <c r="BJ299" s="89" t="s">
        <v>85</v>
      </c>
      <c r="BK299" s="255">
        <f>ROUND(I299*H299,2)</f>
        <v>0</v>
      </c>
      <c r="BL299" s="89" t="s">
        <v>123</v>
      </c>
      <c r="BM299" s="254" t="s">
        <v>1452</v>
      </c>
    </row>
    <row r="300" spans="1:65" s="112" customFormat="1" x14ac:dyDescent="0.2">
      <c r="A300" s="107"/>
      <c r="B300" s="108"/>
      <c r="C300" s="107"/>
      <c r="D300" s="256" t="s">
        <v>124</v>
      </c>
      <c r="E300" s="107"/>
      <c r="F300" s="257" t="s">
        <v>1453</v>
      </c>
      <c r="G300" s="107"/>
      <c r="H300" s="107"/>
      <c r="I300" s="176"/>
      <c r="J300" s="107"/>
      <c r="K300" s="107"/>
      <c r="L300" s="108"/>
      <c r="M300" s="258"/>
      <c r="N300" s="259"/>
      <c r="O300" s="138"/>
      <c r="P300" s="138"/>
      <c r="Q300" s="138"/>
      <c r="R300" s="138"/>
      <c r="S300" s="138"/>
      <c r="T300" s="139"/>
      <c r="U300" s="107"/>
      <c r="V300" s="107"/>
      <c r="W300" s="107"/>
      <c r="X300" s="107"/>
      <c r="Y300" s="107"/>
      <c r="Z300" s="107"/>
      <c r="AA300" s="107"/>
      <c r="AB300" s="107"/>
      <c r="AC300" s="107"/>
      <c r="AD300" s="107"/>
      <c r="AE300" s="107"/>
      <c r="AT300" s="89" t="s">
        <v>124</v>
      </c>
      <c r="AU300" s="89" t="s">
        <v>85</v>
      </c>
    </row>
    <row r="301" spans="1:65" s="260" customFormat="1" x14ac:dyDescent="0.2">
      <c r="B301" s="261"/>
      <c r="D301" s="262" t="s">
        <v>125</v>
      </c>
      <c r="E301" s="263" t="s">
        <v>1</v>
      </c>
      <c r="F301" s="264" t="s">
        <v>1360</v>
      </c>
      <c r="H301" s="265">
        <v>151.19999999999999</v>
      </c>
      <c r="I301" s="179"/>
      <c r="L301" s="261"/>
      <c r="M301" s="266"/>
      <c r="N301" s="267"/>
      <c r="O301" s="267"/>
      <c r="P301" s="267"/>
      <c r="Q301" s="267"/>
      <c r="R301" s="267"/>
      <c r="S301" s="267"/>
      <c r="T301" s="268"/>
      <c r="AT301" s="263" t="s">
        <v>125</v>
      </c>
      <c r="AU301" s="263" t="s">
        <v>85</v>
      </c>
      <c r="AV301" s="260" t="s">
        <v>18</v>
      </c>
      <c r="AW301" s="260" t="s">
        <v>35</v>
      </c>
      <c r="AX301" s="260" t="s">
        <v>85</v>
      </c>
      <c r="AY301" s="263" t="s">
        <v>118</v>
      </c>
    </row>
    <row r="302" spans="1:65" s="112" customFormat="1" ht="16.5" customHeight="1" x14ac:dyDescent="0.2">
      <c r="A302" s="107"/>
      <c r="B302" s="108"/>
      <c r="C302" s="244" t="s">
        <v>528</v>
      </c>
      <c r="D302" s="244" t="s">
        <v>120</v>
      </c>
      <c r="E302" s="245" t="s">
        <v>488</v>
      </c>
      <c r="F302" s="246" t="s">
        <v>489</v>
      </c>
      <c r="G302" s="247" t="s">
        <v>189</v>
      </c>
      <c r="H302" s="248">
        <v>6</v>
      </c>
      <c r="I302" s="85"/>
      <c r="J302" s="249">
        <f>ROUND(I302*H302,2)</f>
        <v>0</v>
      </c>
      <c r="K302" s="246" t="s">
        <v>122</v>
      </c>
      <c r="L302" s="108"/>
      <c r="M302" s="250" t="s">
        <v>1</v>
      </c>
      <c r="N302" s="251" t="s">
        <v>45</v>
      </c>
      <c r="O302" s="252">
        <v>10.3</v>
      </c>
      <c r="P302" s="252">
        <f>O302*H302</f>
        <v>61.800000000000004</v>
      </c>
      <c r="Q302" s="252">
        <v>0.45937</v>
      </c>
      <c r="R302" s="252">
        <f>Q302*H302</f>
        <v>2.7562199999999999</v>
      </c>
      <c r="S302" s="252">
        <v>0</v>
      </c>
      <c r="T302" s="253">
        <f>S302*H302</f>
        <v>0</v>
      </c>
      <c r="U302" s="107"/>
      <c r="V302" s="107"/>
      <c r="W302" s="107"/>
      <c r="X302" s="107"/>
      <c r="Y302" s="107"/>
      <c r="Z302" s="107"/>
      <c r="AA302" s="107"/>
      <c r="AB302" s="107"/>
      <c r="AC302" s="107"/>
      <c r="AD302" s="107"/>
      <c r="AE302" s="107"/>
      <c r="AR302" s="254" t="s">
        <v>123</v>
      </c>
      <c r="AT302" s="254" t="s">
        <v>120</v>
      </c>
      <c r="AU302" s="254" t="s">
        <v>85</v>
      </c>
      <c r="AY302" s="89" t="s">
        <v>118</v>
      </c>
      <c r="BE302" s="255">
        <f>IF(N302="základní",J302,0)</f>
        <v>0</v>
      </c>
      <c r="BF302" s="255">
        <f>IF(N302="snížená",J302,0)</f>
        <v>0</v>
      </c>
      <c r="BG302" s="255">
        <f>IF(N302="zákl. přenesená",J302,0)</f>
        <v>0</v>
      </c>
      <c r="BH302" s="255">
        <f>IF(N302="sníž. přenesená",J302,0)</f>
        <v>0</v>
      </c>
      <c r="BI302" s="255">
        <f>IF(N302="nulová",J302,0)</f>
        <v>0</v>
      </c>
      <c r="BJ302" s="89" t="s">
        <v>85</v>
      </c>
      <c r="BK302" s="255">
        <f>ROUND(I302*H302,2)</f>
        <v>0</v>
      </c>
      <c r="BL302" s="89" t="s">
        <v>123</v>
      </c>
      <c r="BM302" s="254" t="s">
        <v>1454</v>
      </c>
    </row>
    <row r="303" spans="1:65" s="112" customFormat="1" x14ac:dyDescent="0.2">
      <c r="A303" s="107"/>
      <c r="B303" s="108"/>
      <c r="C303" s="107"/>
      <c r="D303" s="256" t="s">
        <v>124</v>
      </c>
      <c r="E303" s="107"/>
      <c r="F303" s="257" t="s">
        <v>1180</v>
      </c>
      <c r="G303" s="107"/>
      <c r="H303" s="107"/>
      <c r="I303" s="176"/>
      <c r="J303" s="107"/>
      <c r="K303" s="107"/>
      <c r="L303" s="108"/>
      <c r="M303" s="258"/>
      <c r="N303" s="259"/>
      <c r="O303" s="138"/>
      <c r="P303" s="138"/>
      <c r="Q303" s="138"/>
      <c r="R303" s="138"/>
      <c r="S303" s="138"/>
      <c r="T303" s="139"/>
      <c r="U303" s="107"/>
      <c r="V303" s="107"/>
      <c r="W303" s="107"/>
      <c r="X303" s="107"/>
      <c r="Y303" s="107"/>
      <c r="Z303" s="107"/>
      <c r="AA303" s="107"/>
      <c r="AB303" s="107"/>
      <c r="AC303" s="107"/>
      <c r="AD303" s="107"/>
      <c r="AE303" s="107"/>
      <c r="AT303" s="89" t="s">
        <v>124</v>
      </c>
      <c r="AU303" s="89" t="s">
        <v>85</v>
      </c>
    </row>
    <row r="304" spans="1:65" s="112" customFormat="1" ht="16.5" customHeight="1" x14ac:dyDescent="0.2">
      <c r="A304" s="107"/>
      <c r="B304" s="108"/>
      <c r="C304" s="244" t="s">
        <v>535</v>
      </c>
      <c r="D304" s="244" t="s">
        <v>120</v>
      </c>
      <c r="E304" s="245" t="s">
        <v>846</v>
      </c>
      <c r="F304" s="246" t="s">
        <v>847</v>
      </c>
      <c r="G304" s="247" t="s">
        <v>189</v>
      </c>
      <c r="H304" s="248">
        <v>6</v>
      </c>
      <c r="I304" s="85"/>
      <c r="J304" s="249">
        <f>ROUND(I304*H304,2)</f>
        <v>0</v>
      </c>
      <c r="K304" s="246" t="s">
        <v>122</v>
      </c>
      <c r="L304" s="108"/>
      <c r="M304" s="250" t="s">
        <v>1</v>
      </c>
      <c r="N304" s="251" t="s">
        <v>45</v>
      </c>
      <c r="O304" s="252">
        <v>23.08</v>
      </c>
      <c r="P304" s="252">
        <f>O304*H304</f>
        <v>138.47999999999999</v>
      </c>
      <c r="Q304" s="252">
        <v>0.47094000000000003</v>
      </c>
      <c r="R304" s="252">
        <f>Q304*H304</f>
        <v>2.8256399999999999</v>
      </c>
      <c r="S304" s="252">
        <v>0</v>
      </c>
      <c r="T304" s="253">
        <f>S304*H304</f>
        <v>0</v>
      </c>
      <c r="U304" s="107"/>
      <c r="V304" s="107"/>
      <c r="W304" s="107"/>
      <c r="X304" s="107"/>
      <c r="Y304" s="107"/>
      <c r="Z304" s="107"/>
      <c r="AA304" s="107"/>
      <c r="AB304" s="107"/>
      <c r="AC304" s="107"/>
      <c r="AD304" s="107"/>
      <c r="AE304" s="107"/>
      <c r="AR304" s="254" t="s">
        <v>123</v>
      </c>
      <c r="AT304" s="254" t="s">
        <v>120</v>
      </c>
      <c r="AU304" s="254" t="s">
        <v>85</v>
      </c>
      <c r="AY304" s="89" t="s">
        <v>118</v>
      </c>
      <c r="BE304" s="255">
        <f>IF(N304="základní",J304,0)</f>
        <v>0</v>
      </c>
      <c r="BF304" s="255">
        <f>IF(N304="snížená",J304,0)</f>
        <v>0</v>
      </c>
      <c r="BG304" s="255">
        <f>IF(N304="zákl. přenesená",J304,0)</f>
        <v>0</v>
      </c>
      <c r="BH304" s="255">
        <f>IF(N304="sníž. přenesená",J304,0)</f>
        <v>0</v>
      </c>
      <c r="BI304" s="255">
        <f>IF(N304="nulová",J304,0)</f>
        <v>0</v>
      </c>
      <c r="BJ304" s="89" t="s">
        <v>85</v>
      </c>
      <c r="BK304" s="255">
        <f>ROUND(I304*H304,2)</f>
        <v>0</v>
      </c>
      <c r="BL304" s="89" t="s">
        <v>123</v>
      </c>
      <c r="BM304" s="254" t="s">
        <v>1455</v>
      </c>
    </row>
    <row r="305" spans="1:65" s="112" customFormat="1" x14ac:dyDescent="0.2">
      <c r="A305" s="107"/>
      <c r="B305" s="108"/>
      <c r="C305" s="107"/>
      <c r="D305" s="256" t="s">
        <v>124</v>
      </c>
      <c r="E305" s="107"/>
      <c r="F305" s="257" t="s">
        <v>1456</v>
      </c>
      <c r="G305" s="107"/>
      <c r="H305" s="107"/>
      <c r="I305" s="176"/>
      <c r="J305" s="107"/>
      <c r="K305" s="107"/>
      <c r="L305" s="108"/>
      <c r="M305" s="258"/>
      <c r="N305" s="259"/>
      <c r="O305" s="138"/>
      <c r="P305" s="138"/>
      <c r="Q305" s="138"/>
      <c r="R305" s="138"/>
      <c r="S305" s="138"/>
      <c r="T305" s="139"/>
      <c r="U305" s="107"/>
      <c r="V305" s="107"/>
      <c r="W305" s="107"/>
      <c r="X305" s="107"/>
      <c r="Y305" s="107"/>
      <c r="Z305" s="107"/>
      <c r="AA305" s="107"/>
      <c r="AB305" s="107"/>
      <c r="AC305" s="107"/>
      <c r="AD305" s="107"/>
      <c r="AE305" s="107"/>
      <c r="AT305" s="89" t="s">
        <v>124</v>
      </c>
      <c r="AU305" s="89" t="s">
        <v>85</v>
      </c>
    </row>
    <row r="306" spans="1:65" s="233" customFormat="1" ht="25.9" customHeight="1" x14ac:dyDescent="0.2">
      <c r="B306" s="234"/>
      <c r="D306" s="235" t="s">
        <v>79</v>
      </c>
      <c r="E306" s="236" t="s">
        <v>561</v>
      </c>
      <c r="F306" s="236" t="s">
        <v>562</v>
      </c>
      <c r="I306" s="178"/>
      <c r="J306" s="237">
        <f>BK306</f>
        <v>0</v>
      </c>
      <c r="L306" s="234"/>
      <c r="M306" s="238"/>
      <c r="N306" s="239"/>
      <c r="O306" s="239"/>
      <c r="P306" s="240">
        <f>P307+P316</f>
        <v>0</v>
      </c>
      <c r="Q306" s="239"/>
      <c r="R306" s="240">
        <f>R307+R316</f>
        <v>0</v>
      </c>
      <c r="S306" s="239"/>
      <c r="T306" s="241">
        <f>T307+T316</f>
        <v>0</v>
      </c>
      <c r="AR306" s="235" t="s">
        <v>128</v>
      </c>
      <c r="AT306" s="242" t="s">
        <v>79</v>
      </c>
      <c r="AU306" s="242" t="s">
        <v>80</v>
      </c>
      <c r="AY306" s="235" t="s">
        <v>118</v>
      </c>
      <c r="BK306" s="243">
        <f>BK307+BK316</f>
        <v>0</v>
      </c>
    </row>
    <row r="307" spans="1:65" s="233" customFormat="1" ht="22.9" customHeight="1" x14ac:dyDescent="0.2">
      <c r="B307" s="234"/>
      <c r="D307" s="235" t="s">
        <v>79</v>
      </c>
      <c r="E307" s="287" t="s">
        <v>576</v>
      </c>
      <c r="F307" s="287" t="s">
        <v>577</v>
      </c>
      <c r="I307" s="178"/>
      <c r="J307" s="288">
        <f>BK307</f>
        <v>0</v>
      </c>
      <c r="L307" s="234"/>
      <c r="M307" s="238"/>
      <c r="N307" s="239"/>
      <c r="O307" s="239"/>
      <c r="P307" s="240">
        <f>SUM(P308:P315)</f>
        <v>0</v>
      </c>
      <c r="Q307" s="239"/>
      <c r="R307" s="240">
        <f>SUM(R308:R315)</f>
        <v>0</v>
      </c>
      <c r="S307" s="239"/>
      <c r="T307" s="241">
        <f>SUM(T308:T315)</f>
        <v>0</v>
      </c>
      <c r="AR307" s="235" t="s">
        <v>128</v>
      </c>
      <c r="AT307" s="242" t="s">
        <v>79</v>
      </c>
      <c r="AU307" s="242" t="s">
        <v>85</v>
      </c>
      <c r="AY307" s="235" t="s">
        <v>118</v>
      </c>
      <c r="BK307" s="243">
        <f>SUM(BK308:BK315)</f>
        <v>0</v>
      </c>
    </row>
    <row r="308" spans="1:65" s="112" customFormat="1" ht="16.5" customHeight="1" x14ac:dyDescent="0.2">
      <c r="A308" s="107"/>
      <c r="B308" s="108"/>
      <c r="C308" s="244" t="s">
        <v>541</v>
      </c>
      <c r="D308" s="244" t="s">
        <v>120</v>
      </c>
      <c r="E308" s="245" t="s">
        <v>579</v>
      </c>
      <c r="F308" s="246" t="s">
        <v>580</v>
      </c>
      <c r="G308" s="247" t="s">
        <v>581</v>
      </c>
      <c r="H308" s="248">
        <v>1</v>
      </c>
      <c r="I308" s="85"/>
      <c r="J308" s="249">
        <f>ROUND(I308*H308,2)</f>
        <v>0</v>
      </c>
      <c r="K308" s="246" t="s">
        <v>1</v>
      </c>
      <c r="L308" s="108"/>
      <c r="M308" s="250" t="s">
        <v>1</v>
      </c>
      <c r="N308" s="251" t="s">
        <v>45</v>
      </c>
      <c r="O308" s="252">
        <v>0</v>
      </c>
      <c r="P308" s="252">
        <f>O308*H308</f>
        <v>0</v>
      </c>
      <c r="Q308" s="252">
        <v>0</v>
      </c>
      <c r="R308" s="252">
        <f>Q308*H308</f>
        <v>0</v>
      </c>
      <c r="S308" s="252">
        <v>0</v>
      </c>
      <c r="T308" s="253">
        <f>S308*H308</f>
        <v>0</v>
      </c>
      <c r="U308" s="107"/>
      <c r="V308" s="107"/>
      <c r="W308" s="107"/>
      <c r="X308" s="107"/>
      <c r="Y308" s="107"/>
      <c r="Z308" s="107"/>
      <c r="AA308" s="107"/>
      <c r="AB308" s="107"/>
      <c r="AC308" s="107"/>
      <c r="AD308" s="107"/>
      <c r="AE308" s="107"/>
      <c r="AR308" s="254" t="s">
        <v>569</v>
      </c>
      <c r="AT308" s="254" t="s">
        <v>120</v>
      </c>
      <c r="AU308" s="254" t="s">
        <v>18</v>
      </c>
      <c r="AY308" s="89" t="s">
        <v>118</v>
      </c>
      <c r="BE308" s="255">
        <f>IF(N308="základní",J308,0)</f>
        <v>0</v>
      </c>
      <c r="BF308" s="255">
        <f>IF(N308="snížená",J308,0)</f>
        <v>0</v>
      </c>
      <c r="BG308" s="255">
        <f>IF(N308="zákl. přenesená",J308,0)</f>
        <v>0</v>
      </c>
      <c r="BH308" s="255">
        <f>IF(N308="sníž. přenesená",J308,0)</f>
        <v>0</v>
      </c>
      <c r="BI308" s="255">
        <f>IF(N308="nulová",J308,0)</f>
        <v>0</v>
      </c>
      <c r="BJ308" s="89" t="s">
        <v>85</v>
      </c>
      <c r="BK308" s="255">
        <f>ROUND(I308*H308,2)</f>
        <v>0</v>
      </c>
      <c r="BL308" s="89" t="s">
        <v>569</v>
      </c>
      <c r="BM308" s="254" t="s">
        <v>1457</v>
      </c>
    </row>
    <row r="309" spans="1:65" s="112" customFormat="1" ht="29.25" x14ac:dyDescent="0.2">
      <c r="A309" s="107"/>
      <c r="B309" s="108"/>
      <c r="C309" s="107"/>
      <c r="D309" s="262" t="s">
        <v>139</v>
      </c>
      <c r="E309" s="107"/>
      <c r="F309" s="269" t="s">
        <v>851</v>
      </c>
      <c r="G309" s="107"/>
      <c r="H309" s="107"/>
      <c r="I309" s="176"/>
      <c r="J309" s="107"/>
      <c r="K309" s="107"/>
      <c r="L309" s="108"/>
      <c r="M309" s="258"/>
      <c r="N309" s="259"/>
      <c r="O309" s="138"/>
      <c r="P309" s="138"/>
      <c r="Q309" s="138"/>
      <c r="R309" s="138"/>
      <c r="S309" s="138"/>
      <c r="T309" s="139"/>
      <c r="U309" s="107"/>
      <c r="V309" s="107"/>
      <c r="W309" s="107"/>
      <c r="X309" s="107"/>
      <c r="Y309" s="107"/>
      <c r="Z309" s="107"/>
      <c r="AA309" s="107"/>
      <c r="AB309" s="107"/>
      <c r="AC309" s="107"/>
      <c r="AD309" s="107"/>
      <c r="AE309" s="107"/>
      <c r="AT309" s="89" t="s">
        <v>139</v>
      </c>
      <c r="AU309" s="89" t="s">
        <v>18</v>
      </c>
    </row>
    <row r="310" spans="1:65" s="112" customFormat="1" ht="16.5" customHeight="1" x14ac:dyDescent="0.2">
      <c r="A310" s="107"/>
      <c r="B310" s="108"/>
      <c r="C310" s="244" t="s">
        <v>547</v>
      </c>
      <c r="D310" s="244" t="s">
        <v>120</v>
      </c>
      <c r="E310" s="245" t="s">
        <v>852</v>
      </c>
      <c r="F310" s="246" t="s">
        <v>853</v>
      </c>
      <c r="G310" s="247" t="s">
        <v>568</v>
      </c>
      <c r="H310" s="248">
        <v>1</v>
      </c>
      <c r="I310" s="85"/>
      <c r="J310" s="249">
        <f>ROUND(I310*H310,2)</f>
        <v>0</v>
      </c>
      <c r="K310" s="246" t="s">
        <v>1</v>
      </c>
      <c r="L310" s="108"/>
      <c r="M310" s="250" t="s">
        <v>1</v>
      </c>
      <c r="N310" s="251" t="s">
        <v>45</v>
      </c>
      <c r="O310" s="252">
        <v>0</v>
      </c>
      <c r="P310" s="252">
        <f>O310*H310</f>
        <v>0</v>
      </c>
      <c r="Q310" s="252">
        <v>0</v>
      </c>
      <c r="R310" s="252">
        <f>Q310*H310</f>
        <v>0</v>
      </c>
      <c r="S310" s="252">
        <v>0</v>
      </c>
      <c r="T310" s="253">
        <f>S310*H310</f>
        <v>0</v>
      </c>
      <c r="U310" s="107"/>
      <c r="V310" s="107"/>
      <c r="W310" s="107"/>
      <c r="X310" s="107"/>
      <c r="Y310" s="107"/>
      <c r="Z310" s="107"/>
      <c r="AA310" s="107"/>
      <c r="AB310" s="107"/>
      <c r="AC310" s="107"/>
      <c r="AD310" s="107"/>
      <c r="AE310" s="107"/>
      <c r="AR310" s="254" t="s">
        <v>569</v>
      </c>
      <c r="AT310" s="254" t="s">
        <v>120</v>
      </c>
      <c r="AU310" s="254" t="s">
        <v>18</v>
      </c>
      <c r="AY310" s="89" t="s">
        <v>118</v>
      </c>
      <c r="BE310" s="255">
        <f>IF(N310="základní",J310,0)</f>
        <v>0</v>
      </c>
      <c r="BF310" s="255">
        <f>IF(N310="snížená",J310,0)</f>
        <v>0</v>
      </c>
      <c r="BG310" s="255">
        <f>IF(N310="zákl. přenesená",J310,0)</f>
        <v>0</v>
      </c>
      <c r="BH310" s="255">
        <f>IF(N310="sníž. přenesená",J310,0)</f>
        <v>0</v>
      </c>
      <c r="BI310" s="255">
        <f>IF(N310="nulová",J310,0)</f>
        <v>0</v>
      </c>
      <c r="BJ310" s="89" t="s">
        <v>85</v>
      </c>
      <c r="BK310" s="255">
        <f>ROUND(I310*H310,2)</f>
        <v>0</v>
      </c>
      <c r="BL310" s="89" t="s">
        <v>569</v>
      </c>
      <c r="BM310" s="254" t="s">
        <v>1458</v>
      </c>
    </row>
    <row r="311" spans="1:65" s="112" customFormat="1" ht="19.5" x14ac:dyDescent="0.2">
      <c r="A311" s="107"/>
      <c r="B311" s="108"/>
      <c r="C311" s="107"/>
      <c r="D311" s="262" t="s">
        <v>139</v>
      </c>
      <c r="E311" s="107"/>
      <c r="F311" s="269" t="s">
        <v>856</v>
      </c>
      <c r="G311" s="107"/>
      <c r="H311" s="107"/>
      <c r="I311" s="176"/>
      <c r="J311" s="107"/>
      <c r="K311" s="107"/>
      <c r="L311" s="108"/>
      <c r="M311" s="258"/>
      <c r="N311" s="259"/>
      <c r="O311" s="138"/>
      <c r="P311" s="138"/>
      <c r="Q311" s="138"/>
      <c r="R311" s="138"/>
      <c r="S311" s="138"/>
      <c r="T311" s="139"/>
      <c r="U311" s="107"/>
      <c r="V311" s="107"/>
      <c r="W311" s="107"/>
      <c r="X311" s="107"/>
      <c r="Y311" s="107"/>
      <c r="Z311" s="107"/>
      <c r="AA311" s="107"/>
      <c r="AB311" s="107"/>
      <c r="AC311" s="107"/>
      <c r="AD311" s="107"/>
      <c r="AE311" s="107"/>
      <c r="AT311" s="89" t="s">
        <v>139</v>
      </c>
      <c r="AU311" s="89" t="s">
        <v>18</v>
      </c>
    </row>
    <row r="312" spans="1:65" s="112" customFormat="1" ht="16.5" customHeight="1" x14ac:dyDescent="0.2">
      <c r="A312" s="107"/>
      <c r="B312" s="108"/>
      <c r="C312" s="244" t="s">
        <v>553</v>
      </c>
      <c r="D312" s="244" t="s">
        <v>120</v>
      </c>
      <c r="E312" s="245" t="s">
        <v>586</v>
      </c>
      <c r="F312" s="246" t="s">
        <v>587</v>
      </c>
      <c r="G312" s="247" t="s">
        <v>568</v>
      </c>
      <c r="H312" s="248">
        <v>1</v>
      </c>
      <c r="I312" s="85"/>
      <c r="J312" s="249">
        <f>ROUND(I312*H312,2)</f>
        <v>0</v>
      </c>
      <c r="K312" s="246" t="s">
        <v>1</v>
      </c>
      <c r="L312" s="108"/>
      <c r="M312" s="250" t="s">
        <v>1</v>
      </c>
      <c r="N312" s="251" t="s">
        <v>45</v>
      </c>
      <c r="O312" s="252">
        <v>0</v>
      </c>
      <c r="P312" s="252">
        <f>O312*H312</f>
        <v>0</v>
      </c>
      <c r="Q312" s="252">
        <v>0</v>
      </c>
      <c r="R312" s="252">
        <f>Q312*H312</f>
        <v>0</v>
      </c>
      <c r="S312" s="252">
        <v>0</v>
      </c>
      <c r="T312" s="253">
        <f>S312*H312</f>
        <v>0</v>
      </c>
      <c r="U312" s="107"/>
      <c r="V312" s="107"/>
      <c r="W312" s="107"/>
      <c r="X312" s="107"/>
      <c r="Y312" s="107"/>
      <c r="Z312" s="107"/>
      <c r="AA312" s="107"/>
      <c r="AB312" s="107"/>
      <c r="AC312" s="107"/>
      <c r="AD312" s="107"/>
      <c r="AE312" s="107"/>
      <c r="AR312" s="254" t="s">
        <v>569</v>
      </c>
      <c r="AT312" s="254" t="s">
        <v>120</v>
      </c>
      <c r="AU312" s="254" t="s">
        <v>18</v>
      </c>
      <c r="AY312" s="89" t="s">
        <v>118</v>
      </c>
      <c r="BE312" s="255">
        <f>IF(N312="základní",J312,0)</f>
        <v>0</v>
      </c>
      <c r="BF312" s="255">
        <f>IF(N312="snížená",J312,0)</f>
        <v>0</v>
      </c>
      <c r="BG312" s="255">
        <f>IF(N312="zákl. přenesená",J312,0)</f>
        <v>0</v>
      </c>
      <c r="BH312" s="255">
        <f>IF(N312="sníž. přenesená",J312,0)</f>
        <v>0</v>
      </c>
      <c r="BI312" s="255">
        <f>IF(N312="nulová",J312,0)</f>
        <v>0</v>
      </c>
      <c r="BJ312" s="89" t="s">
        <v>85</v>
      </c>
      <c r="BK312" s="255">
        <f>ROUND(I312*H312,2)</f>
        <v>0</v>
      </c>
      <c r="BL312" s="89" t="s">
        <v>569</v>
      </c>
      <c r="BM312" s="254" t="s">
        <v>1459</v>
      </c>
    </row>
    <row r="313" spans="1:65" s="112" customFormat="1" ht="19.5" x14ac:dyDescent="0.2">
      <c r="A313" s="107"/>
      <c r="B313" s="108"/>
      <c r="C313" s="107"/>
      <c r="D313" s="262" t="s">
        <v>139</v>
      </c>
      <c r="E313" s="107"/>
      <c r="F313" s="269" t="s">
        <v>1460</v>
      </c>
      <c r="G313" s="107"/>
      <c r="H313" s="107"/>
      <c r="I313" s="176"/>
      <c r="J313" s="107"/>
      <c r="K313" s="107"/>
      <c r="L313" s="108"/>
      <c r="M313" s="258"/>
      <c r="N313" s="259"/>
      <c r="O313" s="138"/>
      <c r="P313" s="138"/>
      <c r="Q313" s="138"/>
      <c r="R313" s="138"/>
      <c r="S313" s="138"/>
      <c r="T313" s="139"/>
      <c r="U313" s="107"/>
      <c r="V313" s="107"/>
      <c r="W313" s="107"/>
      <c r="X313" s="107"/>
      <c r="Y313" s="107"/>
      <c r="Z313" s="107"/>
      <c r="AA313" s="107"/>
      <c r="AB313" s="107"/>
      <c r="AC313" s="107"/>
      <c r="AD313" s="107"/>
      <c r="AE313" s="107"/>
      <c r="AT313" s="89" t="s">
        <v>139</v>
      </c>
      <c r="AU313" s="89" t="s">
        <v>18</v>
      </c>
    </row>
    <row r="314" spans="1:65" s="112" customFormat="1" ht="16.5" customHeight="1" x14ac:dyDescent="0.2">
      <c r="A314" s="107"/>
      <c r="B314" s="108"/>
      <c r="C314" s="244" t="s">
        <v>557</v>
      </c>
      <c r="D314" s="244" t="s">
        <v>120</v>
      </c>
      <c r="E314" s="245" t="s">
        <v>859</v>
      </c>
      <c r="F314" s="246" t="s">
        <v>1461</v>
      </c>
      <c r="G314" s="247" t="s">
        <v>568</v>
      </c>
      <c r="H314" s="248">
        <v>1</v>
      </c>
      <c r="I314" s="85"/>
      <c r="J314" s="249">
        <f>ROUND(I314*H314,2)</f>
        <v>0</v>
      </c>
      <c r="K314" s="246" t="s">
        <v>1</v>
      </c>
      <c r="L314" s="108"/>
      <c r="M314" s="250" t="s">
        <v>1</v>
      </c>
      <c r="N314" s="251" t="s">
        <v>45</v>
      </c>
      <c r="O314" s="252">
        <v>0</v>
      </c>
      <c r="P314" s="252">
        <f>O314*H314</f>
        <v>0</v>
      </c>
      <c r="Q314" s="252">
        <v>0</v>
      </c>
      <c r="R314" s="252">
        <f>Q314*H314</f>
        <v>0</v>
      </c>
      <c r="S314" s="252">
        <v>0</v>
      </c>
      <c r="T314" s="253">
        <f>S314*H314</f>
        <v>0</v>
      </c>
      <c r="U314" s="107"/>
      <c r="V314" s="107"/>
      <c r="W314" s="107"/>
      <c r="X314" s="107"/>
      <c r="Y314" s="107"/>
      <c r="Z314" s="107"/>
      <c r="AA314" s="107"/>
      <c r="AB314" s="107"/>
      <c r="AC314" s="107"/>
      <c r="AD314" s="107"/>
      <c r="AE314" s="107"/>
      <c r="AR314" s="254" t="s">
        <v>569</v>
      </c>
      <c r="AT314" s="254" t="s">
        <v>120</v>
      </c>
      <c r="AU314" s="254" t="s">
        <v>18</v>
      </c>
      <c r="AY314" s="89" t="s">
        <v>118</v>
      </c>
      <c r="BE314" s="255">
        <f>IF(N314="základní",J314,0)</f>
        <v>0</v>
      </c>
      <c r="BF314" s="255">
        <f>IF(N314="snížená",J314,0)</f>
        <v>0</v>
      </c>
      <c r="BG314" s="255">
        <f>IF(N314="zákl. přenesená",J314,0)</f>
        <v>0</v>
      </c>
      <c r="BH314" s="255">
        <f>IF(N314="sníž. přenesená",J314,0)</f>
        <v>0</v>
      </c>
      <c r="BI314" s="255">
        <f>IF(N314="nulová",J314,0)</f>
        <v>0</v>
      </c>
      <c r="BJ314" s="89" t="s">
        <v>85</v>
      </c>
      <c r="BK314" s="255">
        <f>ROUND(I314*H314,2)</f>
        <v>0</v>
      </c>
      <c r="BL314" s="89" t="s">
        <v>569</v>
      </c>
      <c r="BM314" s="254" t="s">
        <v>1462</v>
      </c>
    </row>
    <row r="315" spans="1:65" s="112" customFormat="1" ht="19.5" x14ac:dyDescent="0.2">
      <c r="A315" s="107"/>
      <c r="B315" s="108"/>
      <c r="C315" s="107"/>
      <c r="D315" s="262" t="s">
        <v>139</v>
      </c>
      <c r="E315" s="107"/>
      <c r="F315" s="269" t="s">
        <v>863</v>
      </c>
      <c r="G315" s="107"/>
      <c r="H315" s="107"/>
      <c r="I315" s="176"/>
      <c r="J315" s="107"/>
      <c r="K315" s="107"/>
      <c r="L315" s="108"/>
      <c r="M315" s="258"/>
      <c r="N315" s="259"/>
      <c r="O315" s="138"/>
      <c r="P315" s="138"/>
      <c r="Q315" s="138"/>
      <c r="R315" s="138"/>
      <c r="S315" s="138"/>
      <c r="T315" s="139"/>
      <c r="U315" s="107"/>
      <c r="V315" s="107"/>
      <c r="W315" s="107"/>
      <c r="X315" s="107"/>
      <c r="Y315" s="107"/>
      <c r="Z315" s="107"/>
      <c r="AA315" s="107"/>
      <c r="AB315" s="107"/>
      <c r="AC315" s="107"/>
      <c r="AD315" s="107"/>
      <c r="AE315" s="107"/>
      <c r="AT315" s="89" t="s">
        <v>139</v>
      </c>
      <c r="AU315" s="89" t="s">
        <v>18</v>
      </c>
    </row>
    <row r="316" spans="1:65" s="233" customFormat="1" ht="22.9" customHeight="1" x14ac:dyDescent="0.2">
      <c r="B316" s="234"/>
      <c r="D316" s="235" t="s">
        <v>79</v>
      </c>
      <c r="E316" s="287" t="s">
        <v>597</v>
      </c>
      <c r="F316" s="287" t="s">
        <v>598</v>
      </c>
      <c r="I316" s="178"/>
      <c r="J316" s="288">
        <f>BK316</f>
        <v>0</v>
      </c>
      <c r="L316" s="234"/>
      <c r="M316" s="238"/>
      <c r="N316" s="239"/>
      <c r="O316" s="239"/>
      <c r="P316" s="240">
        <f>SUM(P317:P318)</f>
        <v>0</v>
      </c>
      <c r="Q316" s="239"/>
      <c r="R316" s="240">
        <f>SUM(R317:R318)</f>
        <v>0</v>
      </c>
      <c r="S316" s="239"/>
      <c r="T316" s="241">
        <f>SUM(T317:T318)</f>
        <v>0</v>
      </c>
      <c r="AR316" s="235" t="s">
        <v>128</v>
      </c>
      <c r="AT316" s="242" t="s">
        <v>79</v>
      </c>
      <c r="AU316" s="242" t="s">
        <v>85</v>
      </c>
      <c r="AY316" s="235" t="s">
        <v>118</v>
      </c>
      <c r="BK316" s="243">
        <f>SUM(BK317:BK318)</f>
        <v>0</v>
      </c>
    </row>
    <row r="317" spans="1:65" s="112" customFormat="1" ht="16.5" customHeight="1" x14ac:dyDescent="0.2">
      <c r="A317" s="107"/>
      <c r="B317" s="108"/>
      <c r="C317" s="244" t="s">
        <v>565</v>
      </c>
      <c r="D317" s="244" t="s">
        <v>120</v>
      </c>
      <c r="E317" s="245" t="s">
        <v>600</v>
      </c>
      <c r="F317" s="246" t="s">
        <v>598</v>
      </c>
      <c r="G317" s="247" t="s">
        <v>568</v>
      </c>
      <c r="H317" s="248">
        <v>1</v>
      </c>
      <c r="I317" s="85"/>
      <c r="J317" s="249">
        <f>ROUND(I317*H317,2)</f>
        <v>0</v>
      </c>
      <c r="K317" s="246" t="s">
        <v>1</v>
      </c>
      <c r="L317" s="108"/>
      <c r="M317" s="250" t="s">
        <v>1</v>
      </c>
      <c r="N317" s="251" t="s">
        <v>45</v>
      </c>
      <c r="O317" s="252">
        <v>0</v>
      </c>
      <c r="P317" s="252">
        <f>O317*H317</f>
        <v>0</v>
      </c>
      <c r="Q317" s="252">
        <v>0</v>
      </c>
      <c r="R317" s="252">
        <f>Q317*H317</f>
        <v>0</v>
      </c>
      <c r="S317" s="252">
        <v>0</v>
      </c>
      <c r="T317" s="253">
        <f>S317*H317</f>
        <v>0</v>
      </c>
      <c r="U317" s="107"/>
      <c r="V317" s="107"/>
      <c r="W317" s="107"/>
      <c r="X317" s="107"/>
      <c r="Y317" s="107"/>
      <c r="Z317" s="107"/>
      <c r="AA317" s="107"/>
      <c r="AB317" s="107"/>
      <c r="AC317" s="107"/>
      <c r="AD317" s="107"/>
      <c r="AE317" s="107"/>
      <c r="AR317" s="254" t="s">
        <v>569</v>
      </c>
      <c r="AT317" s="254" t="s">
        <v>120</v>
      </c>
      <c r="AU317" s="254" t="s">
        <v>18</v>
      </c>
      <c r="AY317" s="89" t="s">
        <v>118</v>
      </c>
      <c r="BE317" s="255">
        <f>IF(N317="základní",J317,0)</f>
        <v>0</v>
      </c>
      <c r="BF317" s="255">
        <f>IF(N317="snížená",J317,0)</f>
        <v>0</v>
      </c>
      <c r="BG317" s="255">
        <f>IF(N317="zákl. přenesená",J317,0)</f>
        <v>0</v>
      </c>
      <c r="BH317" s="255">
        <f>IF(N317="sníž. přenesená",J317,0)</f>
        <v>0</v>
      </c>
      <c r="BI317" s="255">
        <f>IF(N317="nulová",J317,0)</f>
        <v>0</v>
      </c>
      <c r="BJ317" s="89" t="s">
        <v>85</v>
      </c>
      <c r="BK317" s="255">
        <f>ROUND(I317*H317,2)</f>
        <v>0</v>
      </c>
      <c r="BL317" s="89" t="s">
        <v>569</v>
      </c>
      <c r="BM317" s="254" t="s">
        <v>1463</v>
      </c>
    </row>
    <row r="318" spans="1:65" s="112" customFormat="1" ht="29.25" x14ac:dyDescent="0.2">
      <c r="A318" s="107"/>
      <c r="B318" s="108"/>
      <c r="C318" s="107"/>
      <c r="D318" s="262" t="s">
        <v>139</v>
      </c>
      <c r="E318" s="107"/>
      <c r="F318" s="269" t="s">
        <v>865</v>
      </c>
      <c r="G318" s="107"/>
      <c r="H318" s="107"/>
      <c r="I318" s="176"/>
      <c r="J318" s="107"/>
      <c r="K318" s="107"/>
      <c r="L318" s="108"/>
      <c r="M318" s="294"/>
      <c r="N318" s="295"/>
      <c r="O318" s="296"/>
      <c r="P318" s="296"/>
      <c r="Q318" s="296"/>
      <c r="R318" s="296"/>
      <c r="S318" s="296"/>
      <c r="T318" s="297"/>
      <c r="U318" s="107"/>
      <c r="V318" s="107"/>
      <c r="W318" s="107"/>
      <c r="X318" s="107"/>
      <c r="Y318" s="107"/>
      <c r="Z318" s="107"/>
      <c r="AA318" s="107"/>
      <c r="AB318" s="107"/>
      <c r="AC318" s="107"/>
      <c r="AD318" s="107"/>
      <c r="AE318" s="107"/>
      <c r="AT318" s="89" t="s">
        <v>139</v>
      </c>
      <c r="AU318" s="89" t="s">
        <v>18</v>
      </c>
    </row>
    <row r="319" spans="1:65" s="112" customFormat="1" ht="6.95" customHeight="1" x14ac:dyDescent="0.2">
      <c r="A319" s="107"/>
      <c r="B319" s="125"/>
      <c r="C319" s="126"/>
      <c r="D319" s="126"/>
      <c r="E319" s="126"/>
      <c r="F319" s="126"/>
      <c r="G319" s="126"/>
      <c r="H319" s="126"/>
      <c r="I319" s="177"/>
      <c r="J319" s="126"/>
      <c r="K319" s="126"/>
      <c r="L319" s="108"/>
      <c r="M319" s="107"/>
      <c r="O319" s="107"/>
      <c r="P319" s="107"/>
      <c r="Q319" s="107"/>
      <c r="R319" s="107"/>
      <c r="S319" s="107"/>
      <c r="T319" s="107"/>
      <c r="U319" s="107"/>
      <c r="V319" s="107"/>
      <c r="W319" s="107"/>
      <c r="X319" s="107"/>
      <c r="Y319" s="107"/>
      <c r="Z319" s="107"/>
      <c r="AA319" s="107"/>
      <c r="AB319" s="107"/>
      <c r="AC319" s="107"/>
      <c r="AD319" s="107"/>
      <c r="AE319" s="107"/>
    </row>
  </sheetData>
  <sheetProtection algorithmName="SHA-512" hashValue="454bp9GY8XxUNcV9ZXvNK3/B5KvaIsKtx9pntpp0GSCN+RbKW2X/Gr18eJYn0EwX+OON0PEer5yjKYbmCUrv8w==" saltValue="v1SoT4wMz5ubwM85zYHNqA==" spinCount="100000" sheet="1" objects="1" scenarios="1"/>
  <mergeCells count="8">
    <mergeCell ref="E82:H82"/>
    <mergeCell ref="E84:H84"/>
    <mergeCell ref="L2:V2"/>
    <mergeCell ref="E7:H7"/>
    <mergeCell ref="E9:H9"/>
    <mergeCell ref="E27:H27"/>
    <mergeCell ref="E48:H48"/>
    <mergeCell ref="E50:H50"/>
  </mergeCells>
  <hyperlinks>
    <hyperlink ref="F96" r:id="rId1" xr:uid="{76E739D2-5DF7-48D6-877A-9EBA1F4F0AA5}"/>
    <hyperlink ref="F99" r:id="rId2" xr:uid="{D34A7924-4538-492B-9F6A-B813201E3EB6}"/>
    <hyperlink ref="F101" r:id="rId3" xr:uid="{B23465FF-7630-4701-9D9D-8E2F61CE9002}"/>
    <hyperlink ref="F103" r:id="rId4" xr:uid="{5BB932D6-51E9-4C37-A7B9-0A04FDBE2168}"/>
    <hyperlink ref="F105" r:id="rId5" xr:uid="{62A427C4-DA97-49BC-9C63-A75F29ADA793}"/>
    <hyperlink ref="F108" r:id="rId6" xr:uid="{B0F9B4DB-DBF6-4A26-B4B7-433BB41193E3}"/>
    <hyperlink ref="F111" r:id="rId7" xr:uid="{ADC0F195-D5D4-4746-9C2E-A5DD3B958DA2}"/>
    <hyperlink ref="F114" r:id="rId8" xr:uid="{572F279A-8D91-4DD2-96D0-C27E977C271B}"/>
    <hyperlink ref="F119" r:id="rId9" xr:uid="{64933983-0FED-4D03-B12F-C73ADF99051C}"/>
    <hyperlink ref="F124" r:id="rId10" xr:uid="{A5E68D95-0470-46C4-8453-6AF2FE3780BB}"/>
    <hyperlink ref="F127" r:id="rId11" xr:uid="{CFB51B20-16C4-458B-B785-E55F5637394B}"/>
    <hyperlink ref="F129" r:id="rId12" xr:uid="{18CD54E4-9977-4F39-A54B-CF8105F7979A}"/>
    <hyperlink ref="F132" r:id="rId13" xr:uid="{F28CF9E7-9477-4CC3-97FC-CA6086AC6AD3}"/>
    <hyperlink ref="F136" r:id="rId14" xr:uid="{A403A44C-B887-4520-9157-14B65529957B}"/>
    <hyperlink ref="F139" r:id="rId15" xr:uid="{F63E1D04-E083-4601-A3B4-0A865A7FCFEB}"/>
    <hyperlink ref="F146" r:id="rId16" xr:uid="{4BB9E092-5917-46D3-B8E4-36ACCB236714}"/>
    <hyperlink ref="F153" r:id="rId17" xr:uid="{0B6D2D87-A89E-469E-B263-7FA8F8401049}"/>
    <hyperlink ref="F157" r:id="rId18" xr:uid="{C95BB558-DF84-48CA-9648-CED2BBFB6BDA}"/>
    <hyperlink ref="F161" r:id="rId19" xr:uid="{D46E2AFA-3BED-472E-9045-3CB92A5E8447}"/>
    <hyperlink ref="F166" r:id="rId20" xr:uid="{7E5351C3-8ACB-410F-B080-6B8FC745BA53}"/>
    <hyperlink ref="F169" r:id="rId21" xr:uid="{4359EBDD-4CB7-4367-8B10-16438C7492C0}"/>
    <hyperlink ref="F173" r:id="rId22" xr:uid="{B7DAF554-CABF-4A43-9293-FA6592A5A1E0}"/>
    <hyperlink ref="F176" r:id="rId23" xr:uid="{B20D5087-86C8-4FBE-912F-7565934A7E95}"/>
    <hyperlink ref="F179" r:id="rId24" xr:uid="{B288AADC-6C51-4A79-A84F-07275853DD08}"/>
    <hyperlink ref="F185" r:id="rId25" xr:uid="{D79BEA92-3AF7-4A56-9A99-CA1F1906C077}"/>
    <hyperlink ref="F188" r:id="rId26" xr:uid="{C5FC167D-FF9D-4C1F-A6D0-3C1306D1E695}"/>
    <hyperlink ref="F193" r:id="rId27" xr:uid="{7D113190-2E6F-4D81-9070-9E5997655696}"/>
    <hyperlink ref="F196" r:id="rId28" xr:uid="{AEE8FA90-627B-4CB9-B732-09DC604546EC}"/>
    <hyperlink ref="F206" r:id="rId29" xr:uid="{2C56B73A-3A77-4529-B168-76D1CF167AB9}"/>
    <hyperlink ref="F214" r:id="rId30" xr:uid="{D51E30F5-DF99-43C9-B231-F21AC8CC0814}"/>
    <hyperlink ref="F223" r:id="rId31" xr:uid="{BD97AB23-6492-4596-B388-D7F59A3BAFD4}"/>
    <hyperlink ref="F232" r:id="rId32" xr:uid="{F491A8F8-0269-4370-BF57-569CCD87F8CD}"/>
    <hyperlink ref="F235" r:id="rId33" xr:uid="{8B3991DF-09DD-4915-A9E6-E3D855F5D5A8}"/>
    <hyperlink ref="F240" r:id="rId34" xr:uid="{19E91618-29A9-4C32-906B-0EF04A207000}"/>
    <hyperlink ref="F244" r:id="rId35" xr:uid="{4217B1DF-96E9-4949-A9DC-619B6D70986D}"/>
    <hyperlink ref="F251" r:id="rId36" xr:uid="{454F30AF-FF8D-4AC9-8081-45CC7116B0EC}"/>
    <hyperlink ref="F254" r:id="rId37" xr:uid="{2E6950D8-F98C-4773-8EE2-1386060FCFDF}"/>
    <hyperlink ref="F257" r:id="rId38" xr:uid="{A7840A09-8B19-4772-9FF2-6EE833A74EBE}"/>
    <hyperlink ref="F260" r:id="rId39" xr:uid="{BE4376A1-2483-402B-ACD4-F54AE96C3437}"/>
    <hyperlink ref="F264" r:id="rId40" xr:uid="{C8C924B9-F557-4948-A098-5263B469D24B}"/>
    <hyperlink ref="F267" r:id="rId41" xr:uid="{EA7E531F-18E5-4E5D-9766-E0F28261BBD6}"/>
    <hyperlink ref="F271" r:id="rId42" xr:uid="{9DD94351-05BB-448B-8616-1EDACC3E51D4}"/>
    <hyperlink ref="F279" r:id="rId43" xr:uid="{901C7888-9F93-4AF2-A8CD-20A84B9885A6}"/>
    <hyperlink ref="F282" r:id="rId44" xr:uid="{4A1358A4-DCA2-41AC-8AEC-491D1673232F}"/>
    <hyperlink ref="F285" r:id="rId45" xr:uid="{6118C169-602E-4EC9-9508-1A3A33634974}"/>
    <hyperlink ref="F289" r:id="rId46" xr:uid="{7A95CBFC-001F-4857-8D47-904F37636FFD}"/>
    <hyperlink ref="F291" r:id="rId47" xr:uid="{6F4E4F7C-B853-4EE7-B01A-0210C4AB00FA}"/>
    <hyperlink ref="F294" r:id="rId48" xr:uid="{619820D7-0886-4613-A53A-76F4949217E6}"/>
    <hyperlink ref="F297" r:id="rId49" xr:uid="{C1C7B5CC-2AED-4DA5-9BEB-1EF97580026C}"/>
    <hyperlink ref="F300" r:id="rId50" xr:uid="{23A404FA-7E34-4541-9A28-0AAEC7A35C05}"/>
    <hyperlink ref="F303" r:id="rId51" xr:uid="{91717E3B-1EB7-44A0-9C65-D3FDB3BA949B}"/>
    <hyperlink ref="F305" r:id="rId52" xr:uid="{A64EDD7C-0E90-4E28-B020-05A03D6C5B5B}"/>
  </hyperlinks>
  <pageMargins left="0.23622047244094491" right="0.23622047244094491" top="0.74803149606299213" bottom="0.74803149606299213" header="0.31496062992125984" footer="0.31496062992125984"/>
  <pageSetup paperSize="9" scale="86" orientation="landscape" r:id="rId53"/>
  <rowBreaks count="1" manualBreakCount="1">
    <brk id="305" min="1" max="10" man="1"/>
  </rowBreaks>
  <colBreaks count="2" manualBreakCount="2">
    <brk id="14" max="1048575" man="1"/>
    <brk id="2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  <pageSetUpPr fitToPage="1"/>
  </sheetPr>
  <dimension ref="A2:BN211"/>
  <sheetViews>
    <sheetView showGridLines="0" zoomScaleNormal="100" workbookViewId="0">
      <selection activeCell="F216" sqref="F216"/>
    </sheetView>
  </sheetViews>
  <sheetFormatPr defaultRowHeight="11.25" x14ac:dyDescent="0.2"/>
  <cols>
    <col min="1" max="1" width="8.33203125" style="97" customWidth="1"/>
    <col min="2" max="2" width="1.1640625" style="97" customWidth="1"/>
    <col min="3" max="3" width="4.1640625" style="97" customWidth="1"/>
    <col min="4" max="4" width="4.33203125" style="97" customWidth="1"/>
    <col min="5" max="5" width="17.1640625" style="97" customWidth="1"/>
    <col min="6" max="6" width="100.83203125" style="97" customWidth="1"/>
    <col min="7" max="7" width="7.5" style="97" customWidth="1"/>
    <col min="8" max="8" width="14" style="97" customWidth="1"/>
    <col min="9" max="9" width="15.83203125" style="97" customWidth="1"/>
    <col min="10" max="11" width="22.33203125" style="97" customWidth="1"/>
    <col min="12" max="12" width="9.33203125" style="97" customWidth="1"/>
    <col min="13" max="13" width="10.83203125" style="97" hidden="1" customWidth="1"/>
    <col min="14" max="14" width="9.33203125" style="97" hidden="1"/>
    <col min="15" max="20" width="14.1640625" style="97" hidden="1" customWidth="1"/>
    <col min="21" max="21" width="16.33203125" style="97" hidden="1" customWidth="1"/>
    <col min="22" max="22" width="12.33203125" style="97" customWidth="1"/>
    <col min="23" max="23" width="16.33203125" style="97" customWidth="1"/>
    <col min="24" max="24" width="12.33203125" style="97" customWidth="1"/>
    <col min="25" max="25" width="15" style="97" customWidth="1"/>
    <col min="26" max="26" width="11" style="97" customWidth="1"/>
    <col min="27" max="27" width="15" style="97" hidden="1" customWidth="1"/>
    <col min="28" max="28" width="16.33203125" style="97" hidden="1" customWidth="1"/>
    <col min="29" max="29" width="11" style="97" hidden="1" customWidth="1"/>
    <col min="30" max="30" width="15" style="97" hidden="1" customWidth="1"/>
    <col min="31" max="31" width="16.33203125" style="97" hidden="1" customWidth="1"/>
    <col min="32" max="42" width="0" style="97" hidden="1" customWidth="1"/>
    <col min="43" max="66" width="10.83203125" style="97" hidden="1" customWidth="1"/>
    <col min="67" max="76" width="0" style="97" hidden="1" customWidth="1"/>
    <col min="77" max="16384" width="9.33203125" style="97"/>
  </cols>
  <sheetData>
    <row r="2" spans="1:46" ht="36.950000000000003" customHeight="1" x14ac:dyDescent="0.2">
      <c r="L2" s="359" t="s">
        <v>5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89" t="s">
        <v>90</v>
      </c>
    </row>
    <row r="3" spans="1:46" ht="6.95" customHeight="1" x14ac:dyDescent="0.2">
      <c r="B3" s="90"/>
      <c r="C3" s="91"/>
      <c r="D3" s="91"/>
      <c r="E3" s="91"/>
      <c r="F3" s="91"/>
      <c r="G3" s="91"/>
      <c r="H3" s="91"/>
      <c r="I3" s="91"/>
      <c r="J3" s="91"/>
      <c r="K3" s="91"/>
      <c r="L3" s="92"/>
      <c r="AT3" s="89" t="s">
        <v>18</v>
      </c>
    </row>
    <row r="4" spans="1:46" ht="24.95" customHeight="1" x14ac:dyDescent="0.2">
      <c r="B4" s="92"/>
      <c r="D4" s="93" t="s">
        <v>91</v>
      </c>
      <c r="L4" s="92"/>
      <c r="M4" s="188" t="s">
        <v>10</v>
      </c>
      <c r="AT4" s="89" t="s">
        <v>3</v>
      </c>
    </row>
    <row r="5" spans="1:46" ht="6.95" customHeight="1" x14ac:dyDescent="0.2">
      <c r="B5" s="92"/>
      <c r="L5" s="92"/>
    </row>
    <row r="6" spans="1:46" ht="12" customHeight="1" x14ac:dyDescent="0.2">
      <c r="B6" s="92"/>
      <c r="D6" s="99" t="s">
        <v>14</v>
      </c>
      <c r="L6" s="92"/>
    </row>
    <row r="7" spans="1:46" ht="16.5" customHeight="1" x14ac:dyDescent="0.2">
      <c r="B7" s="92"/>
      <c r="E7" s="356" t="str">
        <f>'Rekapitulace I.+II.'!K6</f>
        <v>Obnova ulice Tyršova, Dobrovice CELKEM I. etapa a II. etapa</v>
      </c>
      <c r="F7" s="357"/>
      <c r="G7" s="357"/>
      <c r="H7" s="357"/>
      <c r="L7" s="92"/>
    </row>
    <row r="8" spans="1:46" s="112" customFormat="1" ht="12" customHeight="1" x14ac:dyDescent="0.2">
      <c r="A8" s="107"/>
      <c r="B8" s="108"/>
      <c r="C8" s="107"/>
      <c r="D8" s="99" t="s">
        <v>92</v>
      </c>
      <c r="E8" s="107"/>
      <c r="F8" s="107"/>
      <c r="G8" s="107"/>
      <c r="H8" s="107"/>
      <c r="I8" s="107"/>
      <c r="J8" s="107"/>
      <c r="K8" s="107"/>
      <c r="L8" s="120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pans="1:46" s="112" customFormat="1" ht="16.5" customHeight="1" x14ac:dyDescent="0.2">
      <c r="A9" s="107"/>
      <c r="B9" s="108"/>
      <c r="C9" s="107"/>
      <c r="D9" s="107"/>
      <c r="E9" s="354" t="s">
        <v>1474</v>
      </c>
      <c r="F9" s="358"/>
      <c r="G9" s="358"/>
      <c r="H9" s="358"/>
      <c r="I9" s="107"/>
      <c r="J9" s="107"/>
      <c r="K9" s="107"/>
      <c r="L9" s="120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pans="1:46" s="112" customFormat="1" x14ac:dyDescent="0.2">
      <c r="A10" s="107"/>
      <c r="B10" s="108"/>
      <c r="C10" s="107"/>
      <c r="D10" s="107"/>
      <c r="E10" s="107"/>
      <c r="F10" s="107"/>
      <c r="G10" s="107"/>
      <c r="H10" s="107"/>
      <c r="I10" s="107"/>
      <c r="J10" s="107"/>
      <c r="K10" s="107"/>
      <c r="L10" s="120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pans="1:46" s="112" customFormat="1" ht="12" customHeight="1" x14ac:dyDescent="0.2">
      <c r="A11" s="107"/>
      <c r="B11" s="108"/>
      <c r="C11" s="107"/>
      <c r="D11" s="99" t="s">
        <v>15</v>
      </c>
      <c r="E11" s="107"/>
      <c r="F11" s="100" t="s">
        <v>1</v>
      </c>
      <c r="G11" s="107"/>
      <c r="H11" s="107"/>
      <c r="I11" s="99" t="s">
        <v>17</v>
      </c>
      <c r="J11" s="100" t="s">
        <v>1</v>
      </c>
      <c r="K11" s="107"/>
      <c r="L11" s="120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pans="1:46" s="112" customFormat="1" ht="12" customHeight="1" x14ac:dyDescent="0.2">
      <c r="A12" s="107"/>
      <c r="B12" s="108"/>
      <c r="C12" s="107"/>
      <c r="D12" s="99" t="s">
        <v>19</v>
      </c>
      <c r="E12" s="107"/>
      <c r="F12" s="100" t="s">
        <v>20</v>
      </c>
      <c r="G12" s="107"/>
      <c r="H12" s="107"/>
      <c r="I12" s="99" t="s">
        <v>21</v>
      </c>
      <c r="J12" s="191">
        <f>'Rekapitulace I.+II.'!AN8</f>
        <v>45678</v>
      </c>
      <c r="K12" s="107"/>
      <c r="L12" s="120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pans="1:46" s="112" customFormat="1" ht="10.9" customHeight="1" x14ac:dyDescent="0.2">
      <c r="A13" s="107"/>
      <c r="B13" s="108"/>
      <c r="C13" s="107"/>
      <c r="D13" s="107"/>
      <c r="E13" s="107"/>
      <c r="F13" s="107"/>
      <c r="G13" s="107"/>
      <c r="H13" s="107"/>
      <c r="I13" s="107"/>
      <c r="J13" s="107"/>
      <c r="K13" s="107"/>
      <c r="L13" s="120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pans="1:46" s="112" customFormat="1" ht="12" customHeight="1" x14ac:dyDescent="0.2">
      <c r="A14" s="107"/>
      <c r="B14" s="108"/>
      <c r="C14" s="107"/>
      <c r="D14" s="99" t="s">
        <v>26</v>
      </c>
      <c r="E14" s="107"/>
      <c r="F14" s="107"/>
      <c r="G14" s="107"/>
      <c r="H14" s="107"/>
      <c r="I14" s="99" t="s">
        <v>27</v>
      </c>
      <c r="J14" s="100" t="s">
        <v>28</v>
      </c>
      <c r="K14" s="107"/>
      <c r="L14" s="120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pans="1:46" s="112" customFormat="1" ht="18" customHeight="1" x14ac:dyDescent="0.2">
      <c r="A15" s="107"/>
      <c r="B15" s="108"/>
      <c r="C15" s="107"/>
      <c r="D15" s="107"/>
      <c r="E15" s="100" t="s">
        <v>29</v>
      </c>
      <c r="F15" s="107"/>
      <c r="G15" s="107"/>
      <c r="H15" s="107"/>
      <c r="I15" s="99" t="s">
        <v>30</v>
      </c>
      <c r="J15" s="100" t="s">
        <v>1</v>
      </c>
      <c r="K15" s="107"/>
      <c r="L15" s="120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pans="1:46" s="112" customFormat="1" ht="6.95" customHeight="1" x14ac:dyDescent="0.2">
      <c r="A16" s="107"/>
      <c r="B16" s="108"/>
      <c r="C16" s="107"/>
      <c r="D16" s="107"/>
      <c r="E16" s="107"/>
      <c r="F16" s="107"/>
      <c r="G16" s="107"/>
      <c r="H16" s="107"/>
      <c r="I16" s="107"/>
      <c r="J16" s="107"/>
      <c r="K16" s="107"/>
      <c r="L16" s="120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</row>
    <row r="17" spans="1:31" s="112" customFormat="1" ht="12" customHeight="1" x14ac:dyDescent="0.2">
      <c r="A17" s="107"/>
      <c r="B17" s="108"/>
      <c r="C17" s="107"/>
      <c r="D17" s="99" t="s">
        <v>31</v>
      </c>
      <c r="E17" s="107"/>
      <c r="F17" s="107"/>
      <c r="G17" s="107"/>
      <c r="H17" s="107"/>
      <c r="I17" s="99" t="s">
        <v>27</v>
      </c>
      <c r="J17" s="192">
        <f>'Rekapitulace I.+II.'!AN13</f>
        <v>0</v>
      </c>
      <c r="K17" s="107"/>
      <c r="L17" s="120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pans="1:31" s="112" customFormat="1" ht="18" customHeight="1" x14ac:dyDescent="0.2">
      <c r="A18" s="107"/>
      <c r="B18" s="108"/>
      <c r="C18" s="107"/>
      <c r="D18" s="107"/>
      <c r="E18" s="192">
        <f>'Rekapitulace I.+II.'!E14</f>
        <v>0</v>
      </c>
      <c r="F18" s="107"/>
      <c r="G18" s="107"/>
      <c r="H18" s="107"/>
      <c r="I18" s="99" t="s">
        <v>30</v>
      </c>
      <c r="J18" s="192">
        <f>'Rekapitulace I.+II.'!AN14</f>
        <v>0</v>
      </c>
      <c r="K18" s="107"/>
      <c r="L18" s="120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pans="1:31" s="112" customFormat="1" ht="6.95" customHeight="1" x14ac:dyDescent="0.2">
      <c r="A19" s="107"/>
      <c r="B19" s="108"/>
      <c r="C19" s="107"/>
      <c r="D19" s="107"/>
      <c r="E19" s="107"/>
      <c r="F19" s="107"/>
      <c r="G19" s="107"/>
      <c r="H19" s="107"/>
      <c r="I19" s="107"/>
      <c r="J19" s="107"/>
      <c r="K19" s="107"/>
      <c r="L19" s="120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pans="1:31" s="112" customFormat="1" ht="12" customHeight="1" x14ac:dyDescent="0.2">
      <c r="A20" s="107"/>
      <c r="B20" s="108"/>
      <c r="C20" s="107"/>
      <c r="D20" s="99" t="s">
        <v>32</v>
      </c>
      <c r="E20" s="107"/>
      <c r="F20" s="107"/>
      <c r="G20" s="107"/>
      <c r="H20" s="107"/>
      <c r="I20" s="99" t="s">
        <v>27</v>
      </c>
      <c r="J20" s="100" t="s">
        <v>33</v>
      </c>
      <c r="K20" s="107"/>
      <c r="L20" s="120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pans="1:31" s="112" customFormat="1" ht="18" customHeight="1" x14ac:dyDescent="0.2">
      <c r="A21" s="107"/>
      <c r="B21" s="108"/>
      <c r="C21" s="107"/>
      <c r="D21" s="107"/>
      <c r="E21" s="100" t="s">
        <v>34</v>
      </c>
      <c r="F21" s="107"/>
      <c r="G21" s="107"/>
      <c r="H21" s="107"/>
      <c r="I21" s="99" t="s">
        <v>30</v>
      </c>
      <c r="J21" s="100" t="s">
        <v>1</v>
      </c>
      <c r="K21" s="107"/>
      <c r="L21" s="120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pans="1:31" s="112" customFormat="1" ht="6.95" customHeight="1" x14ac:dyDescent="0.2">
      <c r="A22" s="107"/>
      <c r="B22" s="108"/>
      <c r="C22" s="107"/>
      <c r="D22" s="107"/>
      <c r="E22" s="107"/>
      <c r="F22" s="107"/>
      <c r="G22" s="107"/>
      <c r="H22" s="107"/>
      <c r="I22" s="107"/>
      <c r="J22" s="107"/>
      <c r="K22" s="107"/>
      <c r="L22" s="120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pans="1:31" s="112" customFormat="1" ht="12" customHeight="1" x14ac:dyDescent="0.2">
      <c r="A23" s="107"/>
      <c r="B23" s="108"/>
      <c r="C23" s="107"/>
      <c r="D23" s="99" t="s">
        <v>36</v>
      </c>
      <c r="E23" s="107"/>
      <c r="F23" s="107"/>
      <c r="G23" s="107"/>
      <c r="H23" s="107"/>
      <c r="I23" s="99" t="s">
        <v>27</v>
      </c>
      <c r="J23" s="100" t="s">
        <v>37</v>
      </c>
      <c r="K23" s="107"/>
      <c r="L23" s="12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pans="1:31" s="112" customFormat="1" ht="18" customHeight="1" x14ac:dyDescent="0.2">
      <c r="A24" s="107"/>
      <c r="B24" s="108"/>
      <c r="C24" s="107"/>
      <c r="D24" s="107"/>
      <c r="E24" s="100" t="s">
        <v>38</v>
      </c>
      <c r="F24" s="107"/>
      <c r="G24" s="107"/>
      <c r="H24" s="107"/>
      <c r="I24" s="99" t="s">
        <v>30</v>
      </c>
      <c r="J24" s="100" t="s">
        <v>1</v>
      </c>
      <c r="K24" s="107"/>
      <c r="L24" s="12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pans="1:31" s="112" customFormat="1" ht="6.95" customHeight="1" x14ac:dyDescent="0.2">
      <c r="A25" s="107"/>
      <c r="B25" s="108"/>
      <c r="C25" s="107"/>
      <c r="D25" s="107"/>
      <c r="E25" s="107"/>
      <c r="F25" s="107"/>
      <c r="G25" s="107"/>
      <c r="H25" s="107"/>
      <c r="I25" s="107"/>
      <c r="J25" s="107"/>
      <c r="K25" s="107"/>
      <c r="L25" s="120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112" customFormat="1" ht="12" customHeight="1" x14ac:dyDescent="0.2">
      <c r="A26" s="107"/>
      <c r="B26" s="108"/>
      <c r="C26" s="107"/>
      <c r="D26" s="99" t="s">
        <v>39</v>
      </c>
      <c r="E26" s="107"/>
      <c r="F26" s="107"/>
      <c r="G26" s="107"/>
      <c r="H26" s="107"/>
      <c r="I26" s="107"/>
      <c r="J26" s="107"/>
      <c r="K26" s="107"/>
      <c r="L26" s="120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pans="1:31" s="196" customFormat="1" ht="47.25" customHeight="1" x14ac:dyDescent="0.2">
      <c r="A27" s="193"/>
      <c r="B27" s="194"/>
      <c r="C27" s="193"/>
      <c r="D27" s="193"/>
      <c r="E27" s="331" t="s">
        <v>866</v>
      </c>
      <c r="F27" s="331"/>
      <c r="G27" s="331"/>
      <c r="H27" s="331"/>
      <c r="I27" s="193"/>
      <c r="J27" s="193"/>
      <c r="K27" s="193"/>
      <c r="L27" s="195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</row>
    <row r="28" spans="1:31" s="112" customFormat="1" ht="6.95" customHeight="1" x14ac:dyDescent="0.2">
      <c r="A28" s="107"/>
      <c r="B28" s="108"/>
      <c r="C28" s="107"/>
      <c r="D28" s="107"/>
      <c r="E28" s="107"/>
      <c r="F28" s="107"/>
      <c r="G28" s="107"/>
      <c r="H28" s="107"/>
      <c r="I28" s="107"/>
      <c r="J28" s="107"/>
      <c r="K28" s="107"/>
      <c r="L28" s="120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pans="1:31" s="112" customFormat="1" ht="6.95" customHeight="1" x14ac:dyDescent="0.2">
      <c r="A29" s="107"/>
      <c r="B29" s="108"/>
      <c r="C29" s="107"/>
      <c r="D29" s="146"/>
      <c r="E29" s="146"/>
      <c r="F29" s="146"/>
      <c r="G29" s="146"/>
      <c r="H29" s="146"/>
      <c r="I29" s="146"/>
      <c r="J29" s="146"/>
      <c r="K29" s="146"/>
      <c r="L29" s="120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pans="1:31" s="112" customFormat="1" ht="25.35" customHeight="1" x14ac:dyDescent="0.2">
      <c r="A30" s="107"/>
      <c r="B30" s="108"/>
      <c r="C30" s="107"/>
      <c r="D30" s="197" t="s">
        <v>40</v>
      </c>
      <c r="E30" s="107"/>
      <c r="F30" s="107"/>
      <c r="G30" s="107"/>
      <c r="H30" s="107"/>
      <c r="I30" s="107"/>
      <c r="J30" s="152">
        <f>ROUND(J126, 2)</f>
        <v>1638854</v>
      </c>
      <c r="K30" s="107"/>
      <c r="L30" s="120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pans="1:31" s="112" customFormat="1" ht="6.95" customHeight="1" x14ac:dyDescent="0.2">
      <c r="A31" s="107"/>
      <c r="B31" s="108"/>
      <c r="C31" s="107"/>
      <c r="D31" s="146"/>
      <c r="E31" s="146"/>
      <c r="F31" s="146"/>
      <c r="G31" s="146"/>
      <c r="H31" s="146"/>
      <c r="I31" s="146"/>
      <c r="J31" s="146"/>
      <c r="K31" s="146"/>
      <c r="L31" s="120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pans="1:31" s="112" customFormat="1" ht="14.45" customHeight="1" x14ac:dyDescent="0.2">
      <c r="A32" s="107"/>
      <c r="B32" s="108"/>
      <c r="C32" s="107"/>
      <c r="D32" s="107"/>
      <c r="E32" s="107"/>
      <c r="F32" s="113" t="s">
        <v>42</v>
      </c>
      <c r="G32" s="107"/>
      <c r="H32" s="107"/>
      <c r="I32" s="113" t="s">
        <v>41</v>
      </c>
      <c r="J32" s="113" t="s">
        <v>43</v>
      </c>
      <c r="K32" s="107"/>
      <c r="L32" s="120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</row>
    <row r="33" spans="1:31" s="112" customFormat="1" ht="14.45" customHeight="1" x14ac:dyDescent="0.2">
      <c r="A33" s="107"/>
      <c r="B33" s="108"/>
      <c r="C33" s="107"/>
      <c r="D33" s="198" t="s">
        <v>44</v>
      </c>
      <c r="E33" s="99" t="s">
        <v>45</v>
      </c>
      <c r="F33" s="199">
        <f>ROUND((SUM(BE126:BE210)),  2)</f>
        <v>1638854</v>
      </c>
      <c r="G33" s="107"/>
      <c r="H33" s="107"/>
      <c r="I33" s="200">
        <v>0.21</v>
      </c>
      <c r="J33" s="199">
        <f>ROUND(((SUM(BE126:BE210))*I33),  2)</f>
        <v>344159.34</v>
      </c>
      <c r="K33" s="107"/>
      <c r="L33" s="120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</row>
    <row r="34" spans="1:31" s="112" customFormat="1" ht="14.45" customHeight="1" x14ac:dyDescent="0.2">
      <c r="A34" s="107"/>
      <c r="B34" s="108"/>
      <c r="C34" s="107"/>
      <c r="D34" s="107"/>
      <c r="E34" s="99" t="s">
        <v>46</v>
      </c>
      <c r="F34" s="199">
        <f>ROUND((SUM(BF126:BF210)),  2)</f>
        <v>0</v>
      </c>
      <c r="G34" s="107"/>
      <c r="H34" s="107"/>
      <c r="I34" s="200">
        <v>0.15</v>
      </c>
      <c r="J34" s="199">
        <f>ROUND(((SUM(BF126:BF210))*I34),  2)</f>
        <v>0</v>
      </c>
      <c r="K34" s="107"/>
      <c r="L34" s="120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</row>
    <row r="35" spans="1:31" s="112" customFormat="1" ht="14.45" hidden="1" customHeight="1" x14ac:dyDescent="0.2">
      <c r="A35" s="107"/>
      <c r="B35" s="108"/>
      <c r="C35" s="107"/>
      <c r="D35" s="107"/>
      <c r="E35" s="99" t="s">
        <v>47</v>
      </c>
      <c r="F35" s="199">
        <f>ROUND((SUM(BG126:BG210)),  2)</f>
        <v>0</v>
      </c>
      <c r="G35" s="107"/>
      <c r="H35" s="107"/>
      <c r="I35" s="200">
        <v>0.21</v>
      </c>
      <c r="J35" s="199">
        <f>0</f>
        <v>0</v>
      </c>
      <c r="K35" s="107"/>
      <c r="L35" s="120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</row>
    <row r="36" spans="1:31" s="112" customFormat="1" ht="14.45" hidden="1" customHeight="1" x14ac:dyDescent="0.2">
      <c r="A36" s="107"/>
      <c r="B36" s="108"/>
      <c r="C36" s="107"/>
      <c r="D36" s="107"/>
      <c r="E36" s="99" t="s">
        <v>48</v>
      </c>
      <c r="F36" s="199">
        <f>ROUND((SUM(BH126:BH210)),  2)</f>
        <v>0</v>
      </c>
      <c r="G36" s="107"/>
      <c r="H36" s="107"/>
      <c r="I36" s="200">
        <v>0.15</v>
      </c>
      <c r="J36" s="199">
        <f>0</f>
        <v>0</v>
      </c>
      <c r="K36" s="107"/>
      <c r="L36" s="120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</row>
    <row r="37" spans="1:31" s="112" customFormat="1" ht="14.45" hidden="1" customHeight="1" x14ac:dyDescent="0.2">
      <c r="A37" s="107"/>
      <c r="B37" s="108"/>
      <c r="C37" s="107"/>
      <c r="D37" s="107"/>
      <c r="E37" s="99" t="s">
        <v>49</v>
      </c>
      <c r="F37" s="199">
        <f>ROUND((SUM(BI126:BI210)),  2)</f>
        <v>0</v>
      </c>
      <c r="G37" s="107"/>
      <c r="H37" s="107"/>
      <c r="I37" s="200">
        <v>0</v>
      </c>
      <c r="J37" s="199">
        <f>0</f>
        <v>0</v>
      </c>
      <c r="K37" s="107"/>
      <c r="L37" s="120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</row>
    <row r="38" spans="1:31" s="112" customFormat="1" ht="6.95" customHeight="1" x14ac:dyDescent="0.2">
      <c r="A38" s="107"/>
      <c r="B38" s="108"/>
      <c r="C38" s="107"/>
      <c r="D38" s="107"/>
      <c r="E38" s="107"/>
      <c r="F38" s="107"/>
      <c r="G38" s="107"/>
      <c r="H38" s="107"/>
      <c r="I38" s="107"/>
      <c r="J38" s="107"/>
      <c r="K38" s="107"/>
      <c r="L38" s="120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</row>
    <row r="39" spans="1:31" s="112" customFormat="1" ht="25.35" customHeight="1" x14ac:dyDescent="0.2">
      <c r="A39" s="107"/>
      <c r="B39" s="108"/>
      <c r="C39" s="201"/>
      <c r="D39" s="202" t="s">
        <v>50</v>
      </c>
      <c r="E39" s="140"/>
      <c r="F39" s="140"/>
      <c r="G39" s="203" t="s">
        <v>51</v>
      </c>
      <c r="H39" s="204" t="s">
        <v>52</v>
      </c>
      <c r="I39" s="140"/>
      <c r="J39" s="205">
        <f>SUM(J30:J37)</f>
        <v>1983013.34</v>
      </c>
      <c r="K39" s="206"/>
      <c r="L39" s="120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</row>
    <row r="40" spans="1:31" s="112" customFormat="1" ht="14.45" customHeight="1" x14ac:dyDescent="0.2">
      <c r="A40" s="107"/>
      <c r="B40" s="108"/>
      <c r="C40" s="107"/>
      <c r="D40" s="107"/>
      <c r="E40" s="107"/>
      <c r="F40" s="107"/>
      <c r="G40" s="107"/>
      <c r="H40" s="107"/>
      <c r="I40" s="107"/>
      <c r="J40" s="107"/>
      <c r="K40" s="107"/>
      <c r="L40" s="120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</row>
    <row r="41" spans="1:31" ht="14.45" customHeight="1" x14ac:dyDescent="0.2">
      <c r="B41" s="92"/>
      <c r="L41" s="92"/>
    </row>
    <row r="42" spans="1:31" ht="14.45" customHeight="1" x14ac:dyDescent="0.2">
      <c r="B42" s="92"/>
      <c r="L42" s="92"/>
    </row>
    <row r="43" spans="1:31" ht="14.45" customHeight="1" x14ac:dyDescent="0.2">
      <c r="B43" s="92"/>
      <c r="L43" s="92"/>
    </row>
    <row r="44" spans="1:31" ht="14.45" customHeight="1" x14ac:dyDescent="0.2">
      <c r="B44" s="92"/>
      <c r="L44" s="92"/>
    </row>
    <row r="45" spans="1:31" ht="14.45" customHeight="1" x14ac:dyDescent="0.2">
      <c r="B45" s="92"/>
      <c r="L45" s="92"/>
    </row>
    <row r="46" spans="1:31" ht="14.45" customHeight="1" x14ac:dyDescent="0.2">
      <c r="B46" s="92"/>
      <c r="L46" s="92"/>
    </row>
    <row r="47" spans="1:31" ht="14.45" customHeight="1" x14ac:dyDescent="0.2">
      <c r="B47" s="92"/>
      <c r="L47" s="92"/>
    </row>
    <row r="48" spans="1:31" ht="14.45" customHeight="1" x14ac:dyDescent="0.2">
      <c r="B48" s="92"/>
      <c r="L48" s="92"/>
    </row>
    <row r="49" spans="1:31" ht="14.45" customHeight="1" x14ac:dyDescent="0.2">
      <c r="B49" s="92"/>
      <c r="L49" s="92"/>
    </row>
    <row r="50" spans="1:31" s="112" customFormat="1" ht="14.45" customHeight="1" x14ac:dyDescent="0.2">
      <c r="B50" s="120"/>
      <c r="D50" s="121" t="s">
        <v>53</v>
      </c>
      <c r="E50" s="122"/>
      <c r="F50" s="122"/>
      <c r="G50" s="121" t="s">
        <v>54</v>
      </c>
      <c r="H50" s="122"/>
      <c r="I50" s="122"/>
      <c r="J50" s="122"/>
      <c r="K50" s="122"/>
      <c r="L50" s="120"/>
    </row>
    <row r="51" spans="1:31" x14ac:dyDescent="0.2">
      <c r="B51" s="92"/>
      <c r="L51" s="92"/>
    </row>
    <row r="52" spans="1:31" x14ac:dyDescent="0.2">
      <c r="B52" s="92"/>
      <c r="L52" s="92"/>
    </row>
    <row r="53" spans="1:31" x14ac:dyDescent="0.2">
      <c r="B53" s="92"/>
      <c r="L53" s="92"/>
    </row>
    <row r="54" spans="1:31" x14ac:dyDescent="0.2">
      <c r="B54" s="92"/>
      <c r="L54" s="92"/>
    </row>
    <row r="55" spans="1:31" x14ac:dyDescent="0.2">
      <c r="B55" s="92"/>
      <c r="L55" s="92"/>
    </row>
    <row r="56" spans="1:31" x14ac:dyDescent="0.2">
      <c r="B56" s="92"/>
      <c r="L56" s="92"/>
    </row>
    <row r="57" spans="1:31" x14ac:dyDescent="0.2">
      <c r="B57" s="92"/>
      <c r="L57" s="92"/>
    </row>
    <row r="58" spans="1:31" x14ac:dyDescent="0.2">
      <c r="B58" s="92"/>
      <c r="L58" s="92"/>
    </row>
    <row r="59" spans="1:31" x14ac:dyDescent="0.2">
      <c r="B59" s="92"/>
      <c r="L59" s="92"/>
    </row>
    <row r="60" spans="1:31" x14ac:dyDescent="0.2">
      <c r="B60" s="92"/>
      <c r="L60" s="92"/>
    </row>
    <row r="61" spans="1:31" s="112" customFormat="1" ht="12.75" x14ac:dyDescent="0.2">
      <c r="A61" s="107"/>
      <c r="B61" s="108"/>
      <c r="C61" s="107"/>
      <c r="D61" s="123" t="s">
        <v>55</v>
      </c>
      <c r="E61" s="111"/>
      <c r="F61" s="207" t="s">
        <v>56</v>
      </c>
      <c r="G61" s="123" t="s">
        <v>55</v>
      </c>
      <c r="H61" s="111"/>
      <c r="I61" s="111"/>
      <c r="J61" s="208" t="s">
        <v>56</v>
      </c>
      <c r="K61" s="111"/>
      <c r="L61" s="120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</row>
    <row r="62" spans="1:31" x14ac:dyDescent="0.2">
      <c r="B62" s="92"/>
      <c r="L62" s="92"/>
    </row>
    <row r="63" spans="1:31" x14ac:dyDescent="0.2">
      <c r="B63" s="92"/>
      <c r="L63" s="92"/>
    </row>
    <row r="64" spans="1:31" x14ac:dyDescent="0.2">
      <c r="B64" s="92"/>
      <c r="L64" s="92"/>
    </row>
    <row r="65" spans="1:31" s="112" customFormat="1" ht="12.75" x14ac:dyDescent="0.2">
      <c r="A65" s="107"/>
      <c r="B65" s="108"/>
      <c r="C65" s="107"/>
      <c r="D65" s="121" t="s">
        <v>57</v>
      </c>
      <c r="E65" s="124"/>
      <c r="F65" s="124"/>
      <c r="G65" s="121" t="s">
        <v>58</v>
      </c>
      <c r="H65" s="124"/>
      <c r="I65" s="124"/>
      <c r="J65" s="124"/>
      <c r="K65" s="124"/>
      <c r="L65" s="120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spans="1:31" x14ac:dyDescent="0.2">
      <c r="B66" s="92"/>
      <c r="L66" s="92"/>
    </row>
    <row r="67" spans="1:31" x14ac:dyDescent="0.2">
      <c r="B67" s="92"/>
      <c r="L67" s="92"/>
    </row>
    <row r="68" spans="1:31" x14ac:dyDescent="0.2">
      <c r="B68" s="92"/>
      <c r="L68" s="92"/>
    </row>
    <row r="69" spans="1:31" x14ac:dyDescent="0.2">
      <c r="B69" s="92"/>
      <c r="L69" s="92"/>
    </row>
    <row r="70" spans="1:31" x14ac:dyDescent="0.2">
      <c r="B70" s="92"/>
      <c r="L70" s="92"/>
    </row>
    <row r="71" spans="1:31" x14ac:dyDescent="0.2">
      <c r="B71" s="92"/>
      <c r="L71" s="92"/>
    </row>
    <row r="72" spans="1:31" x14ac:dyDescent="0.2">
      <c r="B72" s="92"/>
      <c r="L72" s="92"/>
    </row>
    <row r="73" spans="1:31" x14ac:dyDescent="0.2">
      <c r="B73" s="92"/>
      <c r="L73" s="92"/>
    </row>
    <row r="74" spans="1:31" x14ac:dyDescent="0.2">
      <c r="B74" s="92"/>
      <c r="L74" s="92"/>
    </row>
    <row r="75" spans="1:31" x14ac:dyDescent="0.2">
      <c r="B75" s="92"/>
      <c r="L75" s="92"/>
    </row>
    <row r="76" spans="1:31" s="112" customFormat="1" ht="12.75" x14ac:dyDescent="0.2">
      <c r="A76" s="107"/>
      <c r="B76" s="108"/>
      <c r="C76" s="107"/>
      <c r="D76" s="123" t="s">
        <v>55</v>
      </c>
      <c r="E76" s="111"/>
      <c r="F76" s="207" t="s">
        <v>56</v>
      </c>
      <c r="G76" s="123" t="s">
        <v>55</v>
      </c>
      <c r="H76" s="111"/>
      <c r="I76" s="111"/>
      <c r="J76" s="208" t="s">
        <v>56</v>
      </c>
      <c r="K76" s="111"/>
      <c r="L76" s="120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</row>
    <row r="77" spans="1:31" s="112" customFormat="1" ht="14.45" customHeight="1" x14ac:dyDescent="0.2">
      <c r="A77" s="107"/>
      <c r="B77" s="125"/>
      <c r="C77" s="126"/>
      <c r="D77" s="126"/>
      <c r="E77" s="126"/>
      <c r="F77" s="126"/>
      <c r="G77" s="126"/>
      <c r="H77" s="126"/>
      <c r="I77" s="126"/>
      <c r="J77" s="126"/>
      <c r="K77" s="126"/>
      <c r="L77" s="120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81" spans="1:47" s="112" customFormat="1" ht="6.95" customHeight="1" x14ac:dyDescent="0.2">
      <c r="A81" s="107"/>
      <c r="B81" s="127"/>
      <c r="C81" s="128"/>
      <c r="D81" s="128"/>
      <c r="E81" s="128"/>
      <c r="F81" s="128"/>
      <c r="G81" s="128"/>
      <c r="H81" s="128"/>
      <c r="I81" s="128"/>
      <c r="J81" s="128"/>
      <c r="K81" s="128"/>
      <c r="L81" s="120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pans="1:47" s="112" customFormat="1" ht="24.95" customHeight="1" x14ac:dyDescent="0.2">
      <c r="A82" s="107"/>
      <c r="B82" s="108"/>
      <c r="C82" s="93" t="s">
        <v>93</v>
      </c>
      <c r="D82" s="107"/>
      <c r="E82" s="107"/>
      <c r="F82" s="107"/>
      <c r="G82" s="107"/>
      <c r="H82" s="107"/>
      <c r="I82" s="107"/>
      <c r="J82" s="107"/>
      <c r="K82" s="107"/>
      <c r="L82" s="120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pans="1:47" s="112" customFormat="1" ht="6.95" customHeight="1" x14ac:dyDescent="0.2">
      <c r="A83" s="107"/>
      <c r="B83" s="108"/>
      <c r="C83" s="107"/>
      <c r="D83" s="107"/>
      <c r="E83" s="107"/>
      <c r="F83" s="107"/>
      <c r="G83" s="107"/>
      <c r="H83" s="107"/>
      <c r="I83" s="107"/>
      <c r="J83" s="107"/>
      <c r="K83" s="107"/>
      <c r="L83" s="120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pans="1:47" s="112" customFormat="1" ht="12" customHeight="1" x14ac:dyDescent="0.2">
      <c r="A84" s="107"/>
      <c r="B84" s="108"/>
      <c r="C84" s="99" t="s">
        <v>14</v>
      </c>
      <c r="D84" s="107"/>
      <c r="E84" s="107"/>
      <c r="F84" s="107"/>
      <c r="G84" s="107"/>
      <c r="H84" s="107"/>
      <c r="I84" s="107"/>
      <c r="J84" s="107"/>
      <c r="K84" s="107"/>
      <c r="L84" s="120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pans="1:47" s="112" customFormat="1" ht="16.5" customHeight="1" x14ac:dyDescent="0.2">
      <c r="A85" s="107"/>
      <c r="B85" s="108"/>
      <c r="C85" s="107"/>
      <c r="D85" s="107"/>
      <c r="E85" s="356" t="str">
        <f>E7</f>
        <v>Obnova ulice Tyršova, Dobrovice CELKEM I. etapa a II. etapa</v>
      </c>
      <c r="F85" s="357"/>
      <c r="G85" s="357"/>
      <c r="H85" s="357"/>
      <c r="I85" s="107"/>
      <c r="J85" s="107"/>
      <c r="K85" s="107"/>
      <c r="L85" s="120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47" s="112" customFormat="1" ht="12" customHeight="1" x14ac:dyDescent="0.2">
      <c r="A86" s="107"/>
      <c r="B86" s="108"/>
      <c r="C86" s="99" t="s">
        <v>92</v>
      </c>
      <c r="D86" s="107"/>
      <c r="E86" s="107"/>
      <c r="F86" s="107"/>
      <c r="G86" s="107"/>
      <c r="H86" s="107"/>
      <c r="I86" s="107"/>
      <c r="J86" s="107"/>
      <c r="K86" s="107"/>
      <c r="L86" s="120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pans="1:47" s="112" customFormat="1" ht="16.5" customHeight="1" x14ac:dyDescent="0.2">
      <c r="A87" s="107"/>
      <c r="B87" s="108"/>
      <c r="C87" s="107"/>
      <c r="D87" s="107"/>
      <c r="E87" s="354" t="str">
        <f>E9</f>
        <v>VON - Všeobecné a obecné náklady CELKEM VDV I. etapa a II. etapa</v>
      </c>
      <c r="F87" s="358"/>
      <c r="G87" s="358"/>
      <c r="H87" s="358"/>
      <c r="I87" s="107"/>
      <c r="J87" s="107"/>
      <c r="K87" s="107"/>
      <c r="L87" s="120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pans="1:47" s="112" customFormat="1" ht="6.95" customHeight="1" x14ac:dyDescent="0.2">
      <c r="A88" s="107"/>
      <c r="B88" s="108"/>
      <c r="C88" s="107"/>
      <c r="D88" s="107"/>
      <c r="E88" s="107"/>
      <c r="F88" s="107"/>
      <c r="G88" s="107"/>
      <c r="H88" s="107"/>
      <c r="I88" s="107"/>
      <c r="J88" s="107"/>
      <c r="K88" s="107"/>
      <c r="L88" s="120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pans="1:47" s="112" customFormat="1" ht="12" customHeight="1" x14ac:dyDescent="0.2">
      <c r="A89" s="107"/>
      <c r="B89" s="108"/>
      <c r="C89" s="99" t="s">
        <v>19</v>
      </c>
      <c r="D89" s="107"/>
      <c r="E89" s="107"/>
      <c r="F89" s="100" t="str">
        <f>F12</f>
        <v>Dobrovice</v>
      </c>
      <c r="G89" s="107"/>
      <c r="H89" s="107"/>
      <c r="I89" s="99" t="s">
        <v>21</v>
      </c>
      <c r="J89" s="135">
        <f>IF(J12="","",J12)</f>
        <v>45678</v>
      </c>
      <c r="K89" s="107"/>
      <c r="L89" s="120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pans="1:47" s="112" customFormat="1" ht="6.95" customHeight="1" x14ac:dyDescent="0.2">
      <c r="A90" s="107"/>
      <c r="B90" s="108"/>
      <c r="C90" s="107"/>
      <c r="D90" s="107"/>
      <c r="E90" s="107"/>
      <c r="F90" s="107"/>
      <c r="G90" s="107"/>
      <c r="H90" s="107"/>
      <c r="I90" s="107"/>
      <c r="J90" s="107"/>
      <c r="K90" s="107"/>
      <c r="L90" s="120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pans="1:47" s="112" customFormat="1" ht="25.7" customHeight="1" x14ac:dyDescent="0.2">
      <c r="A91" s="107"/>
      <c r="B91" s="108"/>
      <c r="C91" s="99" t="s">
        <v>26</v>
      </c>
      <c r="D91" s="107"/>
      <c r="E91" s="107"/>
      <c r="F91" s="100" t="str">
        <f>E15</f>
        <v>Vodovody a kanalizace Mladá Boleslav, a.s.</v>
      </c>
      <c r="G91" s="107"/>
      <c r="H91" s="107"/>
      <c r="I91" s="99" t="s">
        <v>32</v>
      </c>
      <c r="J91" s="105" t="str">
        <f>E21</f>
        <v>Ing. arch. Martin Jirovský Ph.D., MBA</v>
      </c>
      <c r="K91" s="107"/>
      <c r="L91" s="120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  <row r="92" spans="1:47" s="112" customFormat="1" ht="40.15" customHeight="1" x14ac:dyDescent="0.2">
      <c r="A92" s="107"/>
      <c r="B92" s="108"/>
      <c r="C92" s="99" t="s">
        <v>31</v>
      </c>
      <c r="D92" s="107"/>
      <c r="E92" s="107"/>
      <c r="F92" s="100">
        <f>IF(E18="","",E18)</f>
        <v>0</v>
      </c>
      <c r="G92" s="107"/>
      <c r="H92" s="107"/>
      <c r="I92" s="99" t="s">
        <v>36</v>
      </c>
      <c r="J92" s="105" t="str">
        <f>E24</f>
        <v>ROAD M.A.A.T. s.r.o., Petra Stejskalová</v>
      </c>
      <c r="K92" s="107"/>
      <c r="L92" s="120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</row>
    <row r="93" spans="1:47" s="112" customFormat="1" ht="10.35" customHeight="1" x14ac:dyDescent="0.2">
      <c r="A93" s="107"/>
      <c r="B93" s="108"/>
      <c r="C93" s="107"/>
      <c r="D93" s="107"/>
      <c r="E93" s="107"/>
      <c r="F93" s="107"/>
      <c r="G93" s="107"/>
      <c r="H93" s="107"/>
      <c r="I93" s="107"/>
      <c r="J93" s="107"/>
      <c r="K93" s="107"/>
      <c r="L93" s="120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</row>
    <row r="94" spans="1:47" s="112" customFormat="1" ht="29.25" customHeight="1" x14ac:dyDescent="0.2">
      <c r="A94" s="107"/>
      <c r="B94" s="108"/>
      <c r="C94" s="209" t="s">
        <v>94</v>
      </c>
      <c r="D94" s="201"/>
      <c r="E94" s="201"/>
      <c r="F94" s="201"/>
      <c r="G94" s="201"/>
      <c r="H94" s="201"/>
      <c r="I94" s="201"/>
      <c r="J94" s="210" t="s">
        <v>95</v>
      </c>
      <c r="K94" s="201"/>
      <c r="L94" s="120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</row>
    <row r="95" spans="1:47" s="112" customFormat="1" ht="10.35" customHeight="1" x14ac:dyDescent="0.2">
      <c r="A95" s="107"/>
      <c r="B95" s="108"/>
      <c r="C95" s="107"/>
      <c r="D95" s="107"/>
      <c r="E95" s="107"/>
      <c r="F95" s="107"/>
      <c r="G95" s="107"/>
      <c r="H95" s="107"/>
      <c r="I95" s="107"/>
      <c r="J95" s="107"/>
      <c r="K95" s="107"/>
      <c r="L95" s="120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</row>
    <row r="96" spans="1:47" s="112" customFormat="1" ht="22.9" customHeight="1" x14ac:dyDescent="0.2">
      <c r="A96" s="107"/>
      <c r="B96" s="108"/>
      <c r="C96" s="211" t="s">
        <v>96</v>
      </c>
      <c r="D96" s="107"/>
      <c r="E96" s="107"/>
      <c r="F96" s="107"/>
      <c r="G96" s="107"/>
      <c r="H96" s="107"/>
      <c r="I96" s="107"/>
      <c r="J96" s="152">
        <f>J126</f>
        <v>1638854</v>
      </c>
      <c r="K96" s="107"/>
      <c r="L96" s="120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U96" s="89" t="s">
        <v>97</v>
      </c>
    </row>
    <row r="97" spans="1:31" s="212" customFormat="1" ht="24.95" customHeight="1" x14ac:dyDescent="0.2">
      <c r="B97" s="213"/>
      <c r="D97" s="214" t="s">
        <v>98</v>
      </c>
      <c r="E97" s="215"/>
      <c r="F97" s="215"/>
      <c r="G97" s="215"/>
      <c r="H97" s="215"/>
      <c r="I97" s="215"/>
      <c r="J97" s="216">
        <f>J127</f>
        <v>0</v>
      </c>
      <c r="L97" s="213"/>
    </row>
    <row r="98" spans="1:31" s="217" customFormat="1" ht="19.899999999999999" customHeight="1" x14ac:dyDescent="0.2">
      <c r="B98" s="218"/>
      <c r="D98" s="219" t="s">
        <v>100</v>
      </c>
      <c r="E98" s="220"/>
      <c r="F98" s="220"/>
      <c r="G98" s="220"/>
      <c r="H98" s="220"/>
      <c r="I98" s="220"/>
      <c r="J98" s="221">
        <f>J128</f>
        <v>0</v>
      </c>
      <c r="L98" s="218"/>
    </row>
    <row r="99" spans="1:31" s="212" customFormat="1" ht="24.95" customHeight="1" x14ac:dyDescent="0.2">
      <c r="B99" s="213"/>
      <c r="D99" s="214" t="s">
        <v>208</v>
      </c>
      <c r="E99" s="215"/>
      <c r="F99" s="215"/>
      <c r="G99" s="215"/>
      <c r="H99" s="215"/>
      <c r="I99" s="215"/>
      <c r="J99" s="216">
        <f>J131</f>
        <v>1638854</v>
      </c>
      <c r="L99" s="213"/>
    </row>
    <row r="100" spans="1:31" s="217" customFormat="1" ht="19.899999999999999" customHeight="1" x14ac:dyDescent="0.2">
      <c r="B100" s="218"/>
      <c r="D100" s="219" t="s">
        <v>867</v>
      </c>
      <c r="E100" s="220"/>
      <c r="F100" s="220"/>
      <c r="G100" s="220"/>
      <c r="H100" s="220"/>
      <c r="I100" s="220"/>
      <c r="J100" s="221">
        <f>J132</f>
        <v>0</v>
      </c>
      <c r="L100" s="218"/>
    </row>
    <row r="101" spans="1:31" s="217" customFormat="1" ht="19.899999999999999" customHeight="1" x14ac:dyDescent="0.2">
      <c r="B101" s="218"/>
      <c r="D101" s="219" t="s">
        <v>868</v>
      </c>
      <c r="E101" s="220"/>
      <c r="F101" s="220"/>
      <c r="G101" s="220"/>
      <c r="H101" s="220"/>
      <c r="I101" s="220"/>
      <c r="J101" s="221">
        <f>J155</f>
        <v>0</v>
      </c>
      <c r="L101" s="218"/>
    </row>
    <row r="102" spans="1:31" s="217" customFormat="1" ht="19.899999999999999" customHeight="1" x14ac:dyDescent="0.2">
      <c r="B102" s="218"/>
      <c r="D102" s="219" t="s">
        <v>209</v>
      </c>
      <c r="E102" s="220"/>
      <c r="F102" s="220"/>
      <c r="G102" s="220"/>
      <c r="H102" s="220"/>
      <c r="I102" s="220"/>
      <c r="J102" s="221">
        <f>J160</f>
        <v>0</v>
      </c>
      <c r="L102" s="218"/>
    </row>
    <row r="103" spans="1:31" s="217" customFormat="1" ht="19.899999999999999" customHeight="1" x14ac:dyDescent="0.2">
      <c r="B103" s="218"/>
      <c r="D103" s="219" t="s">
        <v>210</v>
      </c>
      <c r="E103" s="220"/>
      <c r="F103" s="220"/>
      <c r="G103" s="220"/>
      <c r="H103" s="220"/>
      <c r="I103" s="220"/>
      <c r="J103" s="221">
        <f>J173</f>
        <v>0</v>
      </c>
      <c r="L103" s="218"/>
    </row>
    <row r="104" spans="1:31" s="217" customFormat="1" ht="19.899999999999999" customHeight="1" x14ac:dyDescent="0.2">
      <c r="B104" s="218"/>
      <c r="D104" s="219" t="s">
        <v>211</v>
      </c>
      <c r="E104" s="220"/>
      <c r="F104" s="220"/>
      <c r="G104" s="220"/>
      <c r="H104" s="220"/>
      <c r="I104" s="220"/>
      <c r="J104" s="221">
        <f>J188</f>
        <v>0</v>
      </c>
      <c r="L104" s="218"/>
    </row>
    <row r="105" spans="1:31" s="217" customFormat="1" ht="19.899999999999999" customHeight="1" x14ac:dyDescent="0.2">
      <c r="B105" s="218"/>
      <c r="D105" s="219" t="s">
        <v>869</v>
      </c>
      <c r="E105" s="220"/>
      <c r="F105" s="220"/>
      <c r="G105" s="220"/>
      <c r="H105" s="220"/>
      <c r="I105" s="220"/>
      <c r="J105" s="221">
        <f>J191</f>
        <v>0</v>
      </c>
      <c r="L105" s="218"/>
    </row>
    <row r="106" spans="1:31" s="217" customFormat="1" ht="19.899999999999999" customHeight="1" x14ac:dyDescent="0.2">
      <c r="B106" s="218"/>
      <c r="D106" s="219" t="s">
        <v>870</v>
      </c>
      <c r="E106" s="220"/>
      <c r="F106" s="220"/>
      <c r="G106" s="220"/>
      <c r="H106" s="220"/>
      <c r="I106" s="220"/>
      <c r="J106" s="221">
        <f>J198</f>
        <v>1638854</v>
      </c>
      <c r="L106" s="218"/>
    </row>
    <row r="107" spans="1:31" s="112" customFormat="1" ht="21.75" customHeight="1" x14ac:dyDescent="0.2">
      <c r="A107" s="107"/>
      <c r="B107" s="108"/>
      <c r="C107" s="107"/>
      <c r="D107" s="107"/>
      <c r="E107" s="107"/>
      <c r="F107" s="107"/>
      <c r="G107" s="107"/>
      <c r="H107" s="107"/>
      <c r="I107" s="107"/>
      <c r="J107" s="107"/>
      <c r="K107" s="107"/>
      <c r="L107" s="120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</row>
    <row r="108" spans="1:31" s="112" customFormat="1" ht="6.95" customHeight="1" x14ac:dyDescent="0.2">
      <c r="A108" s="107"/>
      <c r="B108" s="125"/>
      <c r="C108" s="126"/>
      <c r="D108" s="126"/>
      <c r="E108" s="126"/>
      <c r="F108" s="126"/>
      <c r="G108" s="126"/>
      <c r="H108" s="126"/>
      <c r="I108" s="126"/>
      <c r="J108" s="126"/>
      <c r="K108" s="126"/>
      <c r="L108" s="120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12" spans="1:31" s="112" customFormat="1" ht="6.95" customHeight="1" x14ac:dyDescent="0.2">
      <c r="A112" s="107"/>
      <c r="B112" s="127"/>
      <c r="C112" s="128"/>
      <c r="D112" s="128"/>
      <c r="E112" s="128"/>
      <c r="F112" s="128"/>
      <c r="G112" s="128"/>
      <c r="H112" s="128"/>
      <c r="I112" s="128"/>
      <c r="J112" s="128"/>
      <c r="K112" s="128"/>
      <c r="L112" s="120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</row>
    <row r="113" spans="1:63" s="112" customFormat="1" ht="24.95" customHeight="1" x14ac:dyDescent="0.2">
      <c r="A113" s="107"/>
      <c r="B113" s="108"/>
      <c r="C113" s="93" t="s">
        <v>103</v>
      </c>
      <c r="D113" s="107"/>
      <c r="E113" s="107"/>
      <c r="F113" s="107"/>
      <c r="G113" s="107"/>
      <c r="H113" s="107"/>
      <c r="I113" s="107"/>
      <c r="J113" s="107"/>
      <c r="K113" s="107"/>
      <c r="L113" s="120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</row>
    <row r="114" spans="1:63" s="112" customFormat="1" ht="6.95" customHeight="1" x14ac:dyDescent="0.2">
      <c r="A114" s="107"/>
      <c r="B114" s="108"/>
      <c r="C114" s="107"/>
      <c r="D114" s="107"/>
      <c r="E114" s="107"/>
      <c r="F114" s="107"/>
      <c r="G114" s="107"/>
      <c r="H114" s="107"/>
      <c r="I114" s="107"/>
      <c r="J114" s="107"/>
      <c r="K114" s="107"/>
      <c r="L114" s="120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</row>
    <row r="115" spans="1:63" s="112" customFormat="1" ht="12" customHeight="1" x14ac:dyDescent="0.2">
      <c r="A115" s="107"/>
      <c r="B115" s="108"/>
      <c r="C115" s="99" t="s">
        <v>14</v>
      </c>
      <c r="D115" s="107"/>
      <c r="E115" s="107"/>
      <c r="F115" s="107"/>
      <c r="G115" s="107"/>
      <c r="H115" s="107"/>
      <c r="I115" s="107"/>
      <c r="J115" s="107"/>
      <c r="K115" s="107"/>
      <c r="L115" s="120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</row>
    <row r="116" spans="1:63" s="112" customFormat="1" ht="16.5" customHeight="1" x14ac:dyDescent="0.2">
      <c r="A116" s="107"/>
      <c r="B116" s="108"/>
      <c r="C116" s="107"/>
      <c r="D116" s="107"/>
      <c r="E116" s="356" t="str">
        <f>E7</f>
        <v>Obnova ulice Tyršova, Dobrovice CELKEM I. etapa a II. etapa</v>
      </c>
      <c r="F116" s="357"/>
      <c r="G116" s="357"/>
      <c r="H116" s="357"/>
      <c r="I116" s="107"/>
      <c r="J116" s="107"/>
      <c r="K116" s="107"/>
      <c r="L116" s="120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pans="1:63" s="112" customFormat="1" ht="12" customHeight="1" x14ac:dyDescent="0.2">
      <c r="A117" s="107"/>
      <c r="B117" s="108"/>
      <c r="C117" s="99" t="s">
        <v>92</v>
      </c>
      <c r="D117" s="107"/>
      <c r="E117" s="107"/>
      <c r="F117" s="107"/>
      <c r="G117" s="107"/>
      <c r="H117" s="107"/>
      <c r="I117" s="107"/>
      <c r="J117" s="107"/>
      <c r="K117" s="107"/>
      <c r="L117" s="120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</row>
    <row r="118" spans="1:63" s="112" customFormat="1" ht="16.5" customHeight="1" x14ac:dyDescent="0.2">
      <c r="A118" s="107"/>
      <c r="B118" s="108"/>
      <c r="C118" s="107"/>
      <c r="D118" s="107"/>
      <c r="E118" s="354" t="str">
        <f>E9</f>
        <v>VON - Všeobecné a obecné náklady CELKEM VDV I. etapa a II. etapa</v>
      </c>
      <c r="F118" s="358"/>
      <c r="G118" s="358"/>
      <c r="H118" s="358"/>
      <c r="I118" s="107"/>
      <c r="J118" s="107"/>
      <c r="K118" s="107"/>
      <c r="L118" s="120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</row>
    <row r="119" spans="1:63" s="112" customFormat="1" ht="6.95" customHeight="1" x14ac:dyDescent="0.2">
      <c r="A119" s="107"/>
      <c r="B119" s="108"/>
      <c r="C119" s="107"/>
      <c r="D119" s="107"/>
      <c r="E119" s="107"/>
      <c r="F119" s="107"/>
      <c r="G119" s="107"/>
      <c r="H119" s="107"/>
      <c r="I119" s="107"/>
      <c r="J119" s="107"/>
      <c r="K119" s="107"/>
      <c r="L119" s="120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</row>
    <row r="120" spans="1:63" s="112" customFormat="1" ht="12" customHeight="1" x14ac:dyDescent="0.2">
      <c r="A120" s="107"/>
      <c r="B120" s="108"/>
      <c r="C120" s="99" t="s">
        <v>19</v>
      </c>
      <c r="D120" s="107"/>
      <c r="E120" s="107"/>
      <c r="F120" s="100" t="str">
        <f>F12</f>
        <v>Dobrovice</v>
      </c>
      <c r="G120" s="107"/>
      <c r="H120" s="107"/>
      <c r="I120" s="99" t="s">
        <v>21</v>
      </c>
      <c r="J120" s="135">
        <f>IF(J12="","",J12)</f>
        <v>45678</v>
      </c>
      <c r="K120" s="107"/>
      <c r="L120" s="120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</row>
    <row r="121" spans="1:63" s="112" customFormat="1" ht="6.95" customHeight="1" x14ac:dyDescent="0.2">
      <c r="A121" s="107"/>
      <c r="B121" s="108"/>
      <c r="C121" s="107"/>
      <c r="D121" s="107"/>
      <c r="E121" s="107"/>
      <c r="F121" s="107"/>
      <c r="G121" s="107"/>
      <c r="H121" s="107"/>
      <c r="I121" s="107"/>
      <c r="J121" s="107"/>
      <c r="K121" s="107"/>
      <c r="L121" s="120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</row>
    <row r="122" spans="1:63" s="112" customFormat="1" ht="25.7" customHeight="1" x14ac:dyDescent="0.2">
      <c r="A122" s="107"/>
      <c r="B122" s="108"/>
      <c r="C122" s="99" t="s">
        <v>26</v>
      </c>
      <c r="D122" s="107"/>
      <c r="E122" s="107"/>
      <c r="F122" s="100" t="str">
        <f>E15</f>
        <v>Vodovody a kanalizace Mladá Boleslav, a.s.</v>
      </c>
      <c r="G122" s="107"/>
      <c r="H122" s="107"/>
      <c r="I122" s="99" t="s">
        <v>32</v>
      </c>
      <c r="J122" s="105" t="str">
        <f>E21</f>
        <v>Ing. arch. Martin Jirovský Ph.D., MBA</v>
      </c>
      <c r="K122" s="107"/>
      <c r="L122" s="120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</row>
    <row r="123" spans="1:63" s="112" customFormat="1" ht="40.15" customHeight="1" x14ac:dyDescent="0.2">
      <c r="A123" s="107"/>
      <c r="B123" s="108"/>
      <c r="C123" s="99" t="s">
        <v>31</v>
      </c>
      <c r="D123" s="107"/>
      <c r="E123" s="107"/>
      <c r="F123" s="100">
        <f>IF(E18="","",E18)</f>
        <v>0</v>
      </c>
      <c r="G123" s="107"/>
      <c r="H123" s="107"/>
      <c r="I123" s="99" t="s">
        <v>36</v>
      </c>
      <c r="J123" s="105" t="str">
        <f>E24</f>
        <v>ROAD M.A.A.T. s.r.o., Petra Stejskalová</v>
      </c>
      <c r="K123" s="107"/>
      <c r="L123" s="120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</row>
    <row r="124" spans="1:63" s="112" customFormat="1" ht="10.35" customHeight="1" x14ac:dyDescent="0.2">
      <c r="A124" s="107"/>
      <c r="B124" s="108"/>
      <c r="C124" s="107"/>
      <c r="D124" s="107"/>
      <c r="E124" s="107"/>
      <c r="F124" s="107"/>
      <c r="G124" s="107"/>
      <c r="H124" s="107"/>
      <c r="I124" s="107"/>
      <c r="J124" s="107"/>
      <c r="K124" s="107"/>
      <c r="L124" s="120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</row>
    <row r="125" spans="1:63" s="228" customFormat="1" ht="29.25" customHeight="1" x14ac:dyDescent="0.2">
      <c r="A125" s="222"/>
      <c r="B125" s="223"/>
      <c r="C125" s="224" t="s">
        <v>104</v>
      </c>
      <c r="D125" s="225" t="s">
        <v>65</v>
      </c>
      <c r="E125" s="225" t="s">
        <v>61</v>
      </c>
      <c r="F125" s="225" t="s">
        <v>62</v>
      </c>
      <c r="G125" s="225" t="s">
        <v>105</v>
      </c>
      <c r="H125" s="225" t="s">
        <v>106</v>
      </c>
      <c r="I125" s="225" t="s">
        <v>107</v>
      </c>
      <c r="J125" s="225" t="s">
        <v>95</v>
      </c>
      <c r="K125" s="226" t="s">
        <v>108</v>
      </c>
      <c r="L125" s="227"/>
      <c r="M125" s="142" t="s">
        <v>1</v>
      </c>
      <c r="N125" s="143" t="s">
        <v>44</v>
      </c>
      <c r="O125" s="143" t="s">
        <v>109</v>
      </c>
      <c r="P125" s="143" t="s">
        <v>110</v>
      </c>
      <c r="Q125" s="143" t="s">
        <v>111</v>
      </c>
      <c r="R125" s="143" t="s">
        <v>112</v>
      </c>
      <c r="S125" s="143" t="s">
        <v>113</v>
      </c>
      <c r="T125" s="144" t="s">
        <v>114</v>
      </c>
      <c r="U125" s="222"/>
      <c r="V125" s="222"/>
      <c r="W125" s="222"/>
      <c r="X125" s="222"/>
      <c r="Y125" s="222"/>
      <c r="Z125" s="222"/>
      <c r="AA125" s="222"/>
      <c r="AB125" s="222"/>
      <c r="AC125" s="222"/>
      <c r="AD125" s="222"/>
      <c r="AE125" s="222"/>
    </row>
    <row r="126" spans="1:63" s="112" customFormat="1" ht="22.9" customHeight="1" x14ac:dyDescent="0.25">
      <c r="A126" s="107"/>
      <c r="B126" s="108"/>
      <c r="C126" s="150" t="s">
        <v>115</v>
      </c>
      <c r="D126" s="107"/>
      <c r="E126" s="107"/>
      <c r="F126" s="107"/>
      <c r="G126" s="107"/>
      <c r="H126" s="107"/>
      <c r="I126" s="107"/>
      <c r="J126" s="229">
        <f>BK126</f>
        <v>1638854</v>
      </c>
      <c r="K126" s="107"/>
      <c r="L126" s="108"/>
      <c r="M126" s="145"/>
      <c r="N126" s="136"/>
      <c r="O126" s="146"/>
      <c r="P126" s="230">
        <f>P127+P131</f>
        <v>1.2999999999999999E-2</v>
      </c>
      <c r="Q126" s="146"/>
      <c r="R126" s="230">
        <f>R127+R131</f>
        <v>0</v>
      </c>
      <c r="S126" s="146"/>
      <c r="T126" s="231">
        <f>T127+T131</f>
        <v>0.02</v>
      </c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T126" s="89" t="s">
        <v>79</v>
      </c>
      <c r="AU126" s="89" t="s">
        <v>97</v>
      </c>
      <c r="BK126" s="232">
        <f>BK127+BK131</f>
        <v>1638854</v>
      </c>
    </row>
    <row r="127" spans="1:63" s="233" customFormat="1" ht="25.9" customHeight="1" x14ac:dyDescent="0.2">
      <c r="B127" s="234"/>
      <c r="D127" s="235" t="s">
        <v>79</v>
      </c>
      <c r="E127" s="236" t="s">
        <v>116</v>
      </c>
      <c r="F127" s="236" t="s">
        <v>117</v>
      </c>
      <c r="J127" s="237">
        <f>BK127</f>
        <v>0</v>
      </c>
      <c r="L127" s="234"/>
      <c r="M127" s="238"/>
      <c r="N127" s="239"/>
      <c r="O127" s="239"/>
      <c r="P127" s="240">
        <f>P128</f>
        <v>1.2999999999999999E-2</v>
      </c>
      <c r="Q127" s="239"/>
      <c r="R127" s="240">
        <f>R128</f>
        <v>0</v>
      </c>
      <c r="S127" s="239"/>
      <c r="T127" s="241">
        <f>T128</f>
        <v>0.02</v>
      </c>
      <c r="AR127" s="235" t="s">
        <v>85</v>
      </c>
      <c r="AT127" s="242" t="s">
        <v>79</v>
      </c>
      <c r="AU127" s="242" t="s">
        <v>80</v>
      </c>
      <c r="AY127" s="235" t="s">
        <v>118</v>
      </c>
      <c r="BK127" s="243">
        <f>BK128</f>
        <v>0</v>
      </c>
    </row>
    <row r="128" spans="1:63" s="233" customFormat="1" ht="22.9" customHeight="1" x14ac:dyDescent="0.2">
      <c r="B128" s="234"/>
      <c r="D128" s="235" t="s">
        <v>79</v>
      </c>
      <c r="E128" s="287" t="s">
        <v>145</v>
      </c>
      <c r="F128" s="287" t="s">
        <v>162</v>
      </c>
      <c r="J128" s="288">
        <f>BK128</f>
        <v>0</v>
      </c>
      <c r="L128" s="234"/>
      <c r="M128" s="238"/>
      <c r="N128" s="239"/>
      <c r="O128" s="239"/>
      <c r="P128" s="240">
        <f>SUM(P129:P130)</f>
        <v>1.2999999999999999E-2</v>
      </c>
      <c r="Q128" s="239"/>
      <c r="R128" s="240">
        <f>SUM(R129:R130)</f>
        <v>0</v>
      </c>
      <c r="S128" s="239"/>
      <c r="T128" s="241">
        <f>SUM(T129:T130)</f>
        <v>0.02</v>
      </c>
      <c r="AR128" s="235" t="s">
        <v>85</v>
      </c>
      <c r="AT128" s="242" t="s">
        <v>79</v>
      </c>
      <c r="AU128" s="242" t="s">
        <v>85</v>
      </c>
      <c r="AY128" s="235" t="s">
        <v>118</v>
      </c>
      <c r="BK128" s="243">
        <f>SUM(BK129:BK130)</f>
        <v>0</v>
      </c>
    </row>
    <row r="129" spans="1:65" s="112" customFormat="1" ht="21.75" customHeight="1" x14ac:dyDescent="0.2">
      <c r="A129" s="107"/>
      <c r="B129" s="108"/>
      <c r="C129" s="244" t="s">
        <v>85</v>
      </c>
      <c r="D129" s="244" t="s">
        <v>120</v>
      </c>
      <c r="E129" s="245" t="s">
        <v>187</v>
      </c>
      <c r="F129" s="246" t="s">
        <v>871</v>
      </c>
      <c r="G129" s="247" t="s">
        <v>568</v>
      </c>
      <c r="H129" s="248">
        <v>1</v>
      </c>
      <c r="I129" s="85"/>
      <c r="J129" s="249">
        <f>ROUND(I129*H129,2)</f>
        <v>0</v>
      </c>
      <c r="K129" s="246" t="s">
        <v>1</v>
      </c>
      <c r="L129" s="108"/>
      <c r="M129" s="250" t="s">
        <v>1</v>
      </c>
      <c r="N129" s="251" t="s">
        <v>45</v>
      </c>
      <c r="O129" s="252">
        <v>1.2999999999999999E-2</v>
      </c>
      <c r="P129" s="252">
        <f>O129*H129</f>
        <v>1.2999999999999999E-2</v>
      </c>
      <c r="Q129" s="252">
        <v>0</v>
      </c>
      <c r="R129" s="252">
        <f>Q129*H129</f>
        <v>0</v>
      </c>
      <c r="S129" s="252">
        <v>0.02</v>
      </c>
      <c r="T129" s="253">
        <f>S129*H129</f>
        <v>0.02</v>
      </c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R129" s="254" t="s">
        <v>123</v>
      </c>
      <c r="AT129" s="254" t="s">
        <v>120</v>
      </c>
      <c r="AU129" s="254" t="s">
        <v>18</v>
      </c>
      <c r="AY129" s="89" t="s">
        <v>118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89" t="s">
        <v>85</v>
      </c>
      <c r="BK129" s="255">
        <f>ROUND(I129*H129,2)</f>
        <v>0</v>
      </c>
      <c r="BL129" s="89" t="s">
        <v>123</v>
      </c>
      <c r="BM129" s="254" t="s">
        <v>872</v>
      </c>
    </row>
    <row r="130" spans="1:65" s="112" customFormat="1" ht="19.5" x14ac:dyDescent="0.2">
      <c r="A130" s="107"/>
      <c r="B130" s="108"/>
      <c r="C130" s="107"/>
      <c r="D130" s="262" t="s">
        <v>139</v>
      </c>
      <c r="E130" s="107"/>
      <c r="F130" s="269" t="s">
        <v>873</v>
      </c>
      <c r="G130" s="107"/>
      <c r="H130" s="107"/>
      <c r="I130" s="176"/>
      <c r="J130" s="107"/>
      <c r="K130" s="107"/>
      <c r="L130" s="108"/>
      <c r="M130" s="258"/>
      <c r="N130" s="259"/>
      <c r="O130" s="138"/>
      <c r="P130" s="138"/>
      <c r="Q130" s="138"/>
      <c r="R130" s="138"/>
      <c r="S130" s="138"/>
      <c r="T130" s="139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T130" s="89" t="s">
        <v>139</v>
      </c>
      <c r="AU130" s="89" t="s">
        <v>18</v>
      </c>
    </row>
    <row r="131" spans="1:65" s="233" customFormat="1" ht="25.9" customHeight="1" x14ac:dyDescent="0.2">
      <c r="B131" s="234"/>
      <c r="D131" s="235" t="s">
        <v>79</v>
      </c>
      <c r="E131" s="236" t="s">
        <v>561</v>
      </c>
      <c r="F131" s="236" t="s">
        <v>562</v>
      </c>
      <c r="I131" s="178"/>
      <c r="J131" s="237">
        <f>BK131</f>
        <v>1638854</v>
      </c>
      <c r="L131" s="234"/>
      <c r="M131" s="238"/>
      <c r="N131" s="239"/>
      <c r="O131" s="239"/>
      <c r="P131" s="240">
        <f>P132+P155+P160+P173+P188+P191+P198</f>
        <v>0</v>
      </c>
      <c r="Q131" s="239"/>
      <c r="R131" s="240">
        <f>R132+R155+R160+R173+R188+R191+R198</f>
        <v>0</v>
      </c>
      <c r="S131" s="239"/>
      <c r="T131" s="241">
        <f>T132+T155+T160+T173+T188+T191+T198</f>
        <v>0</v>
      </c>
      <c r="AR131" s="235" t="s">
        <v>128</v>
      </c>
      <c r="AT131" s="242" t="s">
        <v>79</v>
      </c>
      <c r="AU131" s="242" t="s">
        <v>80</v>
      </c>
      <c r="AY131" s="235" t="s">
        <v>118</v>
      </c>
      <c r="BK131" s="243">
        <f>BK132+BK155+BK160+BK173+BK188+BK191+BK198</f>
        <v>1638854</v>
      </c>
    </row>
    <row r="132" spans="1:65" s="233" customFormat="1" ht="22.9" customHeight="1" x14ac:dyDescent="0.2">
      <c r="B132" s="234"/>
      <c r="D132" s="235" t="s">
        <v>79</v>
      </c>
      <c r="E132" s="287" t="s">
        <v>874</v>
      </c>
      <c r="F132" s="287" t="s">
        <v>875</v>
      </c>
      <c r="I132" s="178"/>
      <c r="J132" s="288">
        <f>BK132</f>
        <v>0</v>
      </c>
      <c r="L132" s="234"/>
      <c r="M132" s="238"/>
      <c r="N132" s="239"/>
      <c r="O132" s="239"/>
      <c r="P132" s="240">
        <f>SUM(P133:P154)</f>
        <v>0</v>
      </c>
      <c r="Q132" s="239"/>
      <c r="R132" s="240">
        <f>SUM(R133:R154)</f>
        <v>0</v>
      </c>
      <c r="S132" s="239"/>
      <c r="T132" s="241">
        <f>SUM(T133:T154)</f>
        <v>0</v>
      </c>
      <c r="AR132" s="235" t="s">
        <v>128</v>
      </c>
      <c r="AT132" s="242" t="s">
        <v>79</v>
      </c>
      <c r="AU132" s="242" t="s">
        <v>85</v>
      </c>
      <c r="AY132" s="235" t="s">
        <v>118</v>
      </c>
      <c r="BK132" s="243">
        <f>SUM(BK133:BK154)</f>
        <v>0</v>
      </c>
    </row>
    <row r="133" spans="1:65" s="112" customFormat="1" ht="16.5" customHeight="1" x14ac:dyDescent="0.2">
      <c r="A133" s="107"/>
      <c r="B133" s="108"/>
      <c r="C133" s="244" t="s">
        <v>18</v>
      </c>
      <c r="D133" s="244" t="s">
        <v>120</v>
      </c>
      <c r="E133" s="245" t="s">
        <v>876</v>
      </c>
      <c r="F133" s="246" t="s">
        <v>877</v>
      </c>
      <c r="G133" s="247" t="s">
        <v>568</v>
      </c>
      <c r="H133" s="248">
        <v>1</v>
      </c>
      <c r="I133" s="85"/>
      <c r="J133" s="249">
        <f>ROUND(I133*H133,2)</f>
        <v>0</v>
      </c>
      <c r="K133" s="246" t="s">
        <v>1</v>
      </c>
      <c r="L133" s="108"/>
      <c r="M133" s="250" t="s">
        <v>1</v>
      </c>
      <c r="N133" s="251" t="s">
        <v>45</v>
      </c>
      <c r="O133" s="252">
        <v>0</v>
      </c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R133" s="254" t="s">
        <v>569</v>
      </c>
      <c r="AT133" s="254" t="s">
        <v>120</v>
      </c>
      <c r="AU133" s="254" t="s">
        <v>18</v>
      </c>
      <c r="AY133" s="89" t="s">
        <v>118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89" t="s">
        <v>85</v>
      </c>
      <c r="BK133" s="255">
        <f>ROUND(I133*H133,2)</f>
        <v>0</v>
      </c>
      <c r="BL133" s="89" t="s">
        <v>569</v>
      </c>
      <c r="BM133" s="254" t="s">
        <v>878</v>
      </c>
    </row>
    <row r="134" spans="1:65" s="112" customFormat="1" ht="29.25" x14ac:dyDescent="0.2">
      <c r="A134" s="107"/>
      <c r="B134" s="108"/>
      <c r="C134" s="107"/>
      <c r="D134" s="262" t="s">
        <v>139</v>
      </c>
      <c r="E134" s="107"/>
      <c r="F134" s="269" t="s">
        <v>879</v>
      </c>
      <c r="G134" s="107"/>
      <c r="H134" s="107"/>
      <c r="I134" s="176"/>
      <c r="J134" s="107"/>
      <c r="K134" s="107"/>
      <c r="L134" s="108"/>
      <c r="M134" s="258"/>
      <c r="N134" s="259"/>
      <c r="O134" s="138"/>
      <c r="P134" s="138"/>
      <c r="Q134" s="138"/>
      <c r="R134" s="138"/>
      <c r="S134" s="138"/>
      <c r="T134" s="139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T134" s="89" t="s">
        <v>139</v>
      </c>
      <c r="AU134" s="89" t="s">
        <v>18</v>
      </c>
    </row>
    <row r="135" spans="1:65" s="112" customFormat="1" ht="16.5" customHeight="1" x14ac:dyDescent="0.2">
      <c r="A135" s="107"/>
      <c r="B135" s="108"/>
      <c r="C135" s="244" t="s">
        <v>126</v>
      </c>
      <c r="D135" s="244" t="s">
        <v>120</v>
      </c>
      <c r="E135" s="245" t="s">
        <v>880</v>
      </c>
      <c r="F135" s="246" t="s">
        <v>881</v>
      </c>
      <c r="G135" s="247" t="s">
        <v>568</v>
      </c>
      <c r="H135" s="248">
        <v>1</v>
      </c>
      <c r="I135" s="85"/>
      <c r="J135" s="249">
        <f>ROUND(I135*H135,2)</f>
        <v>0</v>
      </c>
      <c r="K135" s="246" t="s">
        <v>1</v>
      </c>
      <c r="L135" s="108"/>
      <c r="M135" s="250" t="s">
        <v>1</v>
      </c>
      <c r="N135" s="251" t="s">
        <v>45</v>
      </c>
      <c r="O135" s="252">
        <v>0</v>
      </c>
      <c r="P135" s="252">
        <f>O135*H135</f>
        <v>0</v>
      </c>
      <c r="Q135" s="252">
        <v>0</v>
      </c>
      <c r="R135" s="252">
        <f>Q135*H135</f>
        <v>0</v>
      </c>
      <c r="S135" s="252">
        <v>0</v>
      </c>
      <c r="T135" s="253">
        <f>S135*H135</f>
        <v>0</v>
      </c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R135" s="254" t="s">
        <v>569</v>
      </c>
      <c r="AT135" s="254" t="s">
        <v>120</v>
      </c>
      <c r="AU135" s="254" t="s">
        <v>18</v>
      </c>
      <c r="AY135" s="89" t="s">
        <v>118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89" t="s">
        <v>85</v>
      </c>
      <c r="BK135" s="255">
        <f>ROUND(I135*H135,2)</f>
        <v>0</v>
      </c>
      <c r="BL135" s="89" t="s">
        <v>569</v>
      </c>
      <c r="BM135" s="254" t="s">
        <v>882</v>
      </c>
    </row>
    <row r="136" spans="1:65" s="112" customFormat="1" ht="29.25" x14ac:dyDescent="0.2">
      <c r="A136" s="107"/>
      <c r="B136" s="108"/>
      <c r="C136" s="107"/>
      <c r="D136" s="262" t="s">
        <v>139</v>
      </c>
      <c r="E136" s="107"/>
      <c r="F136" s="269" t="s">
        <v>883</v>
      </c>
      <c r="G136" s="107"/>
      <c r="H136" s="107"/>
      <c r="I136" s="176"/>
      <c r="J136" s="107"/>
      <c r="K136" s="107"/>
      <c r="L136" s="108"/>
      <c r="M136" s="258"/>
      <c r="N136" s="259"/>
      <c r="O136" s="138"/>
      <c r="P136" s="138"/>
      <c r="Q136" s="138"/>
      <c r="R136" s="138"/>
      <c r="S136" s="138"/>
      <c r="T136" s="139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T136" s="89" t="s">
        <v>139</v>
      </c>
      <c r="AU136" s="89" t="s">
        <v>18</v>
      </c>
    </row>
    <row r="137" spans="1:65" s="112" customFormat="1" ht="16.5" customHeight="1" x14ac:dyDescent="0.2">
      <c r="A137" s="107"/>
      <c r="B137" s="108"/>
      <c r="C137" s="244" t="s">
        <v>123</v>
      </c>
      <c r="D137" s="244" t="s">
        <v>120</v>
      </c>
      <c r="E137" s="245" t="s">
        <v>884</v>
      </c>
      <c r="F137" s="246" t="s">
        <v>885</v>
      </c>
      <c r="G137" s="247" t="s">
        <v>568</v>
      </c>
      <c r="H137" s="248">
        <v>1</v>
      </c>
      <c r="I137" s="85"/>
      <c r="J137" s="249">
        <f>ROUND(I137*H137,2)</f>
        <v>0</v>
      </c>
      <c r="K137" s="246" t="s">
        <v>1</v>
      </c>
      <c r="L137" s="108"/>
      <c r="M137" s="250" t="s">
        <v>1</v>
      </c>
      <c r="N137" s="251" t="s">
        <v>45</v>
      </c>
      <c r="O137" s="252">
        <v>0</v>
      </c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R137" s="254" t="s">
        <v>569</v>
      </c>
      <c r="AT137" s="254" t="s">
        <v>120</v>
      </c>
      <c r="AU137" s="254" t="s">
        <v>18</v>
      </c>
      <c r="AY137" s="89" t="s">
        <v>118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89" t="s">
        <v>85</v>
      </c>
      <c r="BK137" s="255">
        <f>ROUND(I137*H137,2)</f>
        <v>0</v>
      </c>
      <c r="BL137" s="89" t="s">
        <v>569</v>
      </c>
      <c r="BM137" s="254" t="s">
        <v>886</v>
      </c>
    </row>
    <row r="138" spans="1:65" s="112" customFormat="1" ht="29.25" x14ac:dyDescent="0.2">
      <c r="A138" s="107"/>
      <c r="B138" s="108"/>
      <c r="C138" s="107"/>
      <c r="D138" s="262" t="s">
        <v>139</v>
      </c>
      <c r="E138" s="107"/>
      <c r="F138" s="269" t="s">
        <v>887</v>
      </c>
      <c r="G138" s="107"/>
      <c r="H138" s="107"/>
      <c r="I138" s="176"/>
      <c r="J138" s="107"/>
      <c r="K138" s="107"/>
      <c r="L138" s="108"/>
      <c r="M138" s="258"/>
      <c r="N138" s="259"/>
      <c r="O138" s="138"/>
      <c r="P138" s="138"/>
      <c r="Q138" s="138"/>
      <c r="R138" s="138"/>
      <c r="S138" s="138"/>
      <c r="T138" s="139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T138" s="89" t="s">
        <v>139</v>
      </c>
      <c r="AU138" s="89" t="s">
        <v>18</v>
      </c>
    </row>
    <row r="139" spans="1:65" s="112" customFormat="1" ht="16.5" customHeight="1" x14ac:dyDescent="0.2">
      <c r="A139" s="107"/>
      <c r="B139" s="108"/>
      <c r="C139" s="244" t="s">
        <v>128</v>
      </c>
      <c r="D139" s="244" t="s">
        <v>120</v>
      </c>
      <c r="E139" s="245" t="s">
        <v>888</v>
      </c>
      <c r="F139" s="246" t="s">
        <v>889</v>
      </c>
      <c r="G139" s="247" t="s">
        <v>568</v>
      </c>
      <c r="H139" s="248">
        <v>1</v>
      </c>
      <c r="I139" s="85"/>
      <c r="J139" s="249">
        <f>ROUND(I139*H139,2)</f>
        <v>0</v>
      </c>
      <c r="K139" s="246" t="s">
        <v>1</v>
      </c>
      <c r="L139" s="108"/>
      <c r="M139" s="250" t="s">
        <v>1</v>
      </c>
      <c r="N139" s="251" t="s">
        <v>45</v>
      </c>
      <c r="O139" s="252">
        <v>0</v>
      </c>
      <c r="P139" s="252">
        <f>O139*H139</f>
        <v>0</v>
      </c>
      <c r="Q139" s="252">
        <v>0</v>
      </c>
      <c r="R139" s="252">
        <f>Q139*H139</f>
        <v>0</v>
      </c>
      <c r="S139" s="252">
        <v>0</v>
      </c>
      <c r="T139" s="253">
        <f>S139*H139</f>
        <v>0</v>
      </c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R139" s="254" t="s">
        <v>569</v>
      </c>
      <c r="AT139" s="254" t="s">
        <v>120</v>
      </c>
      <c r="AU139" s="254" t="s">
        <v>18</v>
      </c>
      <c r="AY139" s="89" t="s">
        <v>118</v>
      </c>
      <c r="BE139" s="255">
        <f>IF(N139="základní",J139,0)</f>
        <v>0</v>
      </c>
      <c r="BF139" s="255">
        <f>IF(N139="snížená",J139,0)</f>
        <v>0</v>
      </c>
      <c r="BG139" s="255">
        <f>IF(N139="zákl. přenesená",J139,0)</f>
        <v>0</v>
      </c>
      <c r="BH139" s="255">
        <f>IF(N139="sníž. přenesená",J139,0)</f>
        <v>0</v>
      </c>
      <c r="BI139" s="255">
        <f>IF(N139="nulová",J139,0)</f>
        <v>0</v>
      </c>
      <c r="BJ139" s="89" t="s">
        <v>85</v>
      </c>
      <c r="BK139" s="255">
        <f>ROUND(I139*H139,2)</f>
        <v>0</v>
      </c>
      <c r="BL139" s="89" t="s">
        <v>569</v>
      </c>
      <c r="BM139" s="254" t="s">
        <v>890</v>
      </c>
    </row>
    <row r="140" spans="1:65" s="112" customFormat="1" ht="29.25" x14ac:dyDescent="0.2">
      <c r="A140" s="107"/>
      <c r="B140" s="108"/>
      <c r="C140" s="107"/>
      <c r="D140" s="262" t="s">
        <v>139</v>
      </c>
      <c r="E140" s="107"/>
      <c r="F140" s="269" t="s">
        <v>891</v>
      </c>
      <c r="G140" s="107"/>
      <c r="H140" s="107"/>
      <c r="I140" s="176"/>
      <c r="J140" s="107"/>
      <c r="K140" s="107"/>
      <c r="L140" s="108"/>
      <c r="M140" s="258"/>
      <c r="N140" s="259"/>
      <c r="O140" s="138"/>
      <c r="P140" s="138"/>
      <c r="Q140" s="138"/>
      <c r="R140" s="138"/>
      <c r="S140" s="138"/>
      <c r="T140" s="139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T140" s="89" t="s">
        <v>139</v>
      </c>
      <c r="AU140" s="89" t="s">
        <v>18</v>
      </c>
    </row>
    <row r="141" spans="1:65" s="112" customFormat="1" ht="16.5" customHeight="1" x14ac:dyDescent="0.2">
      <c r="A141" s="107"/>
      <c r="B141" s="108"/>
      <c r="C141" s="244" t="s">
        <v>130</v>
      </c>
      <c r="D141" s="244" t="s">
        <v>120</v>
      </c>
      <c r="E141" s="245" t="s">
        <v>892</v>
      </c>
      <c r="F141" s="246" t="s">
        <v>893</v>
      </c>
      <c r="G141" s="247" t="s">
        <v>568</v>
      </c>
      <c r="H141" s="248">
        <v>1</v>
      </c>
      <c r="I141" s="85"/>
      <c r="J141" s="249">
        <f>ROUND(I141*H141,2)</f>
        <v>0</v>
      </c>
      <c r="K141" s="246" t="s">
        <v>1</v>
      </c>
      <c r="L141" s="108"/>
      <c r="M141" s="250" t="s">
        <v>1</v>
      </c>
      <c r="N141" s="251" t="s">
        <v>45</v>
      </c>
      <c r="O141" s="252">
        <v>0</v>
      </c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R141" s="254" t="s">
        <v>569</v>
      </c>
      <c r="AT141" s="254" t="s">
        <v>120</v>
      </c>
      <c r="AU141" s="254" t="s">
        <v>18</v>
      </c>
      <c r="AY141" s="89" t="s">
        <v>118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89" t="s">
        <v>85</v>
      </c>
      <c r="BK141" s="255">
        <f>ROUND(I141*H141,2)</f>
        <v>0</v>
      </c>
      <c r="BL141" s="89" t="s">
        <v>569</v>
      </c>
      <c r="BM141" s="254" t="s">
        <v>894</v>
      </c>
    </row>
    <row r="142" spans="1:65" s="112" customFormat="1" ht="29.25" x14ac:dyDescent="0.2">
      <c r="A142" s="107"/>
      <c r="B142" s="108"/>
      <c r="C142" s="107"/>
      <c r="D142" s="262" t="s">
        <v>139</v>
      </c>
      <c r="E142" s="107"/>
      <c r="F142" s="269" t="s">
        <v>895</v>
      </c>
      <c r="G142" s="107"/>
      <c r="H142" s="107"/>
      <c r="I142" s="176"/>
      <c r="J142" s="107"/>
      <c r="K142" s="107"/>
      <c r="L142" s="108"/>
      <c r="M142" s="258"/>
      <c r="N142" s="259"/>
      <c r="O142" s="138"/>
      <c r="P142" s="138"/>
      <c r="Q142" s="138"/>
      <c r="R142" s="138"/>
      <c r="S142" s="138"/>
      <c r="T142" s="139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T142" s="89" t="s">
        <v>139</v>
      </c>
      <c r="AU142" s="89" t="s">
        <v>18</v>
      </c>
    </row>
    <row r="143" spans="1:65" s="112" customFormat="1" ht="16.5" customHeight="1" x14ac:dyDescent="0.2">
      <c r="A143" s="107"/>
      <c r="B143" s="108"/>
      <c r="C143" s="244" t="s">
        <v>135</v>
      </c>
      <c r="D143" s="244" t="s">
        <v>120</v>
      </c>
      <c r="E143" s="245" t="s">
        <v>896</v>
      </c>
      <c r="F143" s="246" t="s">
        <v>897</v>
      </c>
      <c r="G143" s="247" t="s">
        <v>568</v>
      </c>
      <c r="H143" s="248">
        <v>1</v>
      </c>
      <c r="I143" s="85"/>
      <c r="J143" s="249">
        <f>ROUND(I143*H143,2)</f>
        <v>0</v>
      </c>
      <c r="K143" s="246" t="s">
        <v>1</v>
      </c>
      <c r="L143" s="108"/>
      <c r="M143" s="250" t="s">
        <v>1</v>
      </c>
      <c r="N143" s="251" t="s">
        <v>45</v>
      </c>
      <c r="O143" s="252">
        <v>0</v>
      </c>
      <c r="P143" s="252">
        <f>O143*H143</f>
        <v>0</v>
      </c>
      <c r="Q143" s="252">
        <v>0</v>
      </c>
      <c r="R143" s="252">
        <f>Q143*H143</f>
        <v>0</v>
      </c>
      <c r="S143" s="252">
        <v>0</v>
      </c>
      <c r="T143" s="253">
        <f>S143*H143</f>
        <v>0</v>
      </c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R143" s="254" t="s">
        <v>569</v>
      </c>
      <c r="AT143" s="254" t="s">
        <v>120</v>
      </c>
      <c r="AU143" s="254" t="s">
        <v>18</v>
      </c>
      <c r="AY143" s="89" t="s">
        <v>118</v>
      </c>
      <c r="BE143" s="255">
        <f>IF(N143="základní",J143,0)</f>
        <v>0</v>
      </c>
      <c r="BF143" s="255">
        <f>IF(N143="snížená",J143,0)</f>
        <v>0</v>
      </c>
      <c r="BG143" s="255">
        <f>IF(N143="zákl. přenesená",J143,0)</f>
        <v>0</v>
      </c>
      <c r="BH143" s="255">
        <f>IF(N143="sníž. přenesená",J143,0)</f>
        <v>0</v>
      </c>
      <c r="BI143" s="255">
        <f>IF(N143="nulová",J143,0)</f>
        <v>0</v>
      </c>
      <c r="BJ143" s="89" t="s">
        <v>85</v>
      </c>
      <c r="BK143" s="255">
        <f>ROUND(I143*H143,2)</f>
        <v>0</v>
      </c>
      <c r="BL143" s="89" t="s">
        <v>569</v>
      </c>
      <c r="BM143" s="254" t="s">
        <v>898</v>
      </c>
    </row>
    <row r="144" spans="1:65" s="112" customFormat="1" ht="29.25" x14ac:dyDescent="0.2">
      <c r="A144" s="107"/>
      <c r="B144" s="108"/>
      <c r="C144" s="107"/>
      <c r="D144" s="262" t="s">
        <v>139</v>
      </c>
      <c r="E144" s="107"/>
      <c r="F144" s="269" t="s">
        <v>899</v>
      </c>
      <c r="G144" s="107"/>
      <c r="H144" s="107"/>
      <c r="I144" s="176"/>
      <c r="J144" s="107"/>
      <c r="K144" s="107"/>
      <c r="L144" s="108"/>
      <c r="M144" s="258"/>
      <c r="N144" s="259"/>
      <c r="O144" s="138"/>
      <c r="P144" s="138"/>
      <c r="Q144" s="138"/>
      <c r="R144" s="138"/>
      <c r="S144" s="138"/>
      <c r="T144" s="139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T144" s="89" t="s">
        <v>139</v>
      </c>
      <c r="AU144" s="89" t="s">
        <v>18</v>
      </c>
    </row>
    <row r="145" spans="1:65" s="112" customFormat="1" ht="16.5" customHeight="1" x14ac:dyDescent="0.2">
      <c r="A145" s="107"/>
      <c r="B145" s="108"/>
      <c r="C145" s="244" t="s">
        <v>141</v>
      </c>
      <c r="D145" s="244" t="s">
        <v>120</v>
      </c>
      <c r="E145" s="245" t="s">
        <v>900</v>
      </c>
      <c r="F145" s="246" t="s">
        <v>901</v>
      </c>
      <c r="G145" s="247" t="s">
        <v>568</v>
      </c>
      <c r="H145" s="248">
        <v>1</v>
      </c>
      <c r="I145" s="85"/>
      <c r="J145" s="249">
        <f>ROUND(I145*H145,2)</f>
        <v>0</v>
      </c>
      <c r="K145" s="246" t="s">
        <v>1</v>
      </c>
      <c r="L145" s="108"/>
      <c r="M145" s="250" t="s">
        <v>1</v>
      </c>
      <c r="N145" s="251" t="s">
        <v>45</v>
      </c>
      <c r="O145" s="252">
        <v>0</v>
      </c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R145" s="254" t="s">
        <v>569</v>
      </c>
      <c r="AT145" s="254" t="s">
        <v>120</v>
      </c>
      <c r="AU145" s="254" t="s">
        <v>18</v>
      </c>
      <c r="AY145" s="89" t="s">
        <v>118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89" t="s">
        <v>85</v>
      </c>
      <c r="BK145" s="255">
        <f>ROUND(I145*H145,2)</f>
        <v>0</v>
      </c>
      <c r="BL145" s="89" t="s">
        <v>569</v>
      </c>
      <c r="BM145" s="254" t="s">
        <v>902</v>
      </c>
    </row>
    <row r="146" spans="1:65" s="112" customFormat="1" ht="39" x14ac:dyDescent="0.2">
      <c r="A146" s="107"/>
      <c r="B146" s="108"/>
      <c r="C146" s="107"/>
      <c r="D146" s="262" t="s">
        <v>139</v>
      </c>
      <c r="E146" s="107"/>
      <c r="F146" s="269" t="s">
        <v>903</v>
      </c>
      <c r="G146" s="107"/>
      <c r="H146" s="107"/>
      <c r="I146" s="176"/>
      <c r="J146" s="107"/>
      <c r="K146" s="107"/>
      <c r="L146" s="108"/>
      <c r="M146" s="258"/>
      <c r="N146" s="259"/>
      <c r="O146" s="138"/>
      <c r="P146" s="138"/>
      <c r="Q146" s="138"/>
      <c r="R146" s="138"/>
      <c r="S146" s="138"/>
      <c r="T146" s="139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T146" s="89" t="s">
        <v>139</v>
      </c>
      <c r="AU146" s="89" t="s">
        <v>18</v>
      </c>
    </row>
    <row r="147" spans="1:65" s="112" customFormat="1" ht="16.5" customHeight="1" x14ac:dyDescent="0.2">
      <c r="A147" s="107"/>
      <c r="B147" s="108"/>
      <c r="C147" s="244" t="s">
        <v>145</v>
      </c>
      <c r="D147" s="244" t="s">
        <v>120</v>
      </c>
      <c r="E147" s="245" t="s">
        <v>904</v>
      </c>
      <c r="F147" s="246" t="s">
        <v>905</v>
      </c>
      <c r="G147" s="247" t="s">
        <v>568</v>
      </c>
      <c r="H147" s="248">
        <v>1</v>
      </c>
      <c r="I147" s="85"/>
      <c r="J147" s="249">
        <f>ROUND(I147*H147,2)</f>
        <v>0</v>
      </c>
      <c r="K147" s="246" t="s">
        <v>1</v>
      </c>
      <c r="L147" s="108"/>
      <c r="M147" s="250" t="s">
        <v>1</v>
      </c>
      <c r="N147" s="251" t="s">
        <v>45</v>
      </c>
      <c r="O147" s="252">
        <v>0</v>
      </c>
      <c r="P147" s="252">
        <f>O147*H147</f>
        <v>0</v>
      </c>
      <c r="Q147" s="252">
        <v>0</v>
      </c>
      <c r="R147" s="252">
        <f>Q147*H147</f>
        <v>0</v>
      </c>
      <c r="S147" s="252">
        <v>0</v>
      </c>
      <c r="T147" s="253">
        <f>S147*H147</f>
        <v>0</v>
      </c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R147" s="254" t="s">
        <v>569</v>
      </c>
      <c r="AT147" s="254" t="s">
        <v>120</v>
      </c>
      <c r="AU147" s="254" t="s">
        <v>18</v>
      </c>
      <c r="AY147" s="89" t="s">
        <v>118</v>
      </c>
      <c r="BE147" s="255">
        <f>IF(N147="základní",J147,0)</f>
        <v>0</v>
      </c>
      <c r="BF147" s="255">
        <f>IF(N147="snížená",J147,0)</f>
        <v>0</v>
      </c>
      <c r="BG147" s="255">
        <f>IF(N147="zákl. přenesená",J147,0)</f>
        <v>0</v>
      </c>
      <c r="BH147" s="255">
        <f>IF(N147="sníž. přenesená",J147,0)</f>
        <v>0</v>
      </c>
      <c r="BI147" s="255">
        <f>IF(N147="nulová",J147,0)</f>
        <v>0</v>
      </c>
      <c r="BJ147" s="89" t="s">
        <v>85</v>
      </c>
      <c r="BK147" s="255">
        <f>ROUND(I147*H147,2)</f>
        <v>0</v>
      </c>
      <c r="BL147" s="89" t="s">
        <v>569</v>
      </c>
      <c r="BM147" s="254" t="s">
        <v>906</v>
      </c>
    </row>
    <row r="148" spans="1:65" s="112" customFormat="1" ht="19.5" x14ac:dyDescent="0.2">
      <c r="A148" s="107"/>
      <c r="B148" s="108"/>
      <c r="C148" s="107"/>
      <c r="D148" s="262" t="s">
        <v>139</v>
      </c>
      <c r="E148" s="107"/>
      <c r="F148" s="269" t="s">
        <v>907</v>
      </c>
      <c r="G148" s="107"/>
      <c r="H148" s="107"/>
      <c r="I148" s="176"/>
      <c r="J148" s="107"/>
      <c r="K148" s="107"/>
      <c r="L148" s="108"/>
      <c r="M148" s="258"/>
      <c r="N148" s="259"/>
      <c r="O148" s="138"/>
      <c r="P148" s="138"/>
      <c r="Q148" s="138"/>
      <c r="R148" s="138"/>
      <c r="S148" s="138"/>
      <c r="T148" s="139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T148" s="89" t="s">
        <v>139</v>
      </c>
      <c r="AU148" s="89" t="s">
        <v>18</v>
      </c>
    </row>
    <row r="149" spans="1:65" s="112" customFormat="1" ht="16.5" customHeight="1" x14ac:dyDescent="0.2">
      <c r="A149" s="107"/>
      <c r="B149" s="108"/>
      <c r="C149" s="244" t="s">
        <v>150</v>
      </c>
      <c r="D149" s="244" t="s">
        <v>120</v>
      </c>
      <c r="E149" s="245" t="s">
        <v>908</v>
      </c>
      <c r="F149" s="246" t="s">
        <v>909</v>
      </c>
      <c r="G149" s="247" t="s">
        <v>568</v>
      </c>
      <c r="H149" s="248">
        <v>1</v>
      </c>
      <c r="I149" s="85"/>
      <c r="J149" s="249">
        <f>ROUND(I149*H149,2)</f>
        <v>0</v>
      </c>
      <c r="K149" s="246" t="s">
        <v>1</v>
      </c>
      <c r="L149" s="108"/>
      <c r="M149" s="250" t="s">
        <v>1</v>
      </c>
      <c r="N149" s="251" t="s">
        <v>45</v>
      </c>
      <c r="O149" s="252">
        <v>0</v>
      </c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107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  <c r="AR149" s="254" t="s">
        <v>569</v>
      </c>
      <c r="AT149" s="254" t="s">
        <v>120</v>
      </c>
      <c r="AU149" s="254" t="s">
        <v>18</v>
      </c>
      <c r="AY149" s="89" t="s">
        <v>118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89" t="s">
        <v>85</v>
      </c>
      <c r="BK149" s="255">
        <f>ROUND(I149*H149,2)</f>
        <v>0</v>
      </c>
      <c r="BL149" s="89" t="s">
        <v>569</v>
      </c>
      <c r="BM149" s="254" t="s">
        <v>910</v>
      </c>
    </row>
    <row r="150" spans="1:65" s="112" customFormat="1" ht="29.25" x14ac:dyDescent="0.2">
      <c r="A150" s="107"/>
      <c r="B150" s="108"/>
      <c r="C150" s="107"/>
      <c r="D150" s="262" t="s">
        <v>139</v>
      </c>
      <c r="E150" s="107"/>
      <c r="F150" s="269" t="s">
        <v>911</v>
      </c>
      <c r="G150" s="107"/>
      <c r="H150" s="107"/>
      <c r="I150" s="176"/>
      <c r="J150" s="107"/>
      <c r="K150" s="107"/>
      <c r="L150" s="108"/>
      <c r="M150" s="258"/>
      <c r="N150" s="259"/>
      <c r="O150" s="138"/>
      <c r="P150" s="138"/>
      <c r="Q150" s="138"/>
      <c r="R150" s="138"/>
      <c r="S150" s="138"/>
      <c r="T150" s="139"/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T150" s="89" t="s">
        <v>139</v>
      </c>
      <c r="AU150" s="89" t="s">
        <v>18</v>
      </c>
    </row>
    <row r="151" spans="1:65" s="112" customFormat="1" ht="16.5" customHeight="1" x14ac:dyDescent="0.2">
      <c r="A151" s="107"/>
      <c r="B151" s="108"/>
      <c r="C151" s="244" t="s">
        <v>154</v>
      </c>
      <c r="D151" s="244" t="s">
        <v>120</v>
      </c>
      <c r="E151" s="245" t="s">
        <v>912</v>
      </c>
      <c r="F151" s="246" t="s">
        <v>913</v>
      </c>
      <c r="G151" s="247" t="s">
        <v>568</v>
      </c>
      <c r="H151" s="248">
        <v>1</v>
      </c>
      <c r="I151" s="85"/>
      <c r="J151" s="249">
        <f>ROUND(I151*H151,2)</f>
        <v>0</v>
      </c>
      <c r="K151" s="246" t="s">
        <v>1</v>
      </c>
      <c r="L151" s="108"/>
      <c r="M151" s="250" t="s">
        <v>1</v>
      </c>
      <c r="N151" s="251" t="s">
        <v>45</v>
      </c>
      <c r="O151" s="252">
        <v>0</v>
      </c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107"/>
      <c r="V151" s="107"/>
      <c r="W151" s="107"/>
      <c r="X151" s="107"/>
      <c r="Y151" s="107"/>
      <c r="Z151" s="107"/>
      <c r="AA151" s="107"/>
      <c r="AB151" s="107"/>
      <c r="AC151" s="107"/>
      <c r="AD151" s="107"/>
      <c r="AE151" s="107"/>
      <c r="AR151" s="254" t="s">
        <v>569</v>
      </c>
      <c r="AT151" s="254" t="s">
        <v>120</v>
      </c>
      <c r="AU151" s="254" t="s">
        <v>18</v>
      </c>
      <c r="AY151" s="89" t="s">
        <v>118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89" t="s">
        <v>85</v>
      </c>
      <c r="BK151" s="255">
        <f>ROUND(I151*H151,2)</f>
        <v>0</v>
      </c>
      <c r="BL151" s="89" t="s">
        <v>569</v>
      </c>
      <c r="BM151" s="254" t="s">
        <v>914</v>
      </c>
    </row>
    <row r="152" spans="1:65" s="112" customFormat="1" ht="19.5" x14ac:dyDescent="0.2">
      <c r="A152" s="107"/>
      <c r="B152" s="108"/>
      <c r="C152" s="107"/>
      <c r="D152" s="262" t="s">
        <v>139</v>
      </c>
      <c r="E152" s="107"/>
      <c r="F152" s="269" t="s">
        <v>915</v>
      </c>
      <c r="G152" s="107"/>
      <c r="H152" s="107"/>
      <c r="I152" s="176"/>
      <c r="J152" s="107"/>
      <c r="K152" s="107"/>
      <c r="L152" s="108"/>
      <c r="M152" s="258"/>
      <c r="N152" s="259"/>
      <c r="O152" s="138"/>
      <c r="P152" s="138"/>
      <c r="Q152" s="138"/>
      <c r="R152" s="138"/>
      <c r="S152" s="138"/>
      <c r="T152" s="139"/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107"/>
      <c r="AT152" s="89" t="s">
        <v>139</v>
      </c>
      <c r="AU152" s="89" t="s">
        <v>18</v>
      </c>
    </row>
    <row r="153" spans="1:65" s="112" customFormat="1" ht="16.5" customHeight="1" x14ac:dyDescent="0.2">
      <c r="A153" s="107"/>
      <c r="B153" s="108"/>
      <c r="C153" s="244" t="s">
        <v>155</v>
      </c>
      <c r="D153" s="244" t="s">
        <v>120</v>
      </c>
      <c r="E153" s="245" t="s">
        <v>916</v>
      </c>
      <c r="F153" s="246" t="s">
        <v>917</v>
      </c>
      <c r="G153" s="247" t="s">
        <v>568</v>
      </c>
      <c r="H153" s="248">
        <v>1</v>
      </c>
      <c r="I153" s="85"/>
      <c r="J153" s="249">
        <f>ROUND(I153*H153,2)</f>
        <v>0</v>
      </c>
      <c r="K153" s="246" t="s">
        <v>1</v>
      </c>
      <c r="L153" s="108"/>
      <c r="M153" s="250" t="s">
        <v>1</v>
      </c>
      <c r="N153" s="251" t="s">
        <v>45</v>
      </c>
      <c r="O153" s="252">
        <v>0</v>
      </c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  <c r="AR153" s="254" t="s">
        <v>569</v>
      </c>
      <c r="AT153" s="254" t="s">
        <v>120</v>
      </c>
      <c r="AU153" s="254" t="s">
        <v>18</v>
      </c>
      <c r="AY153" s="89" t="s">
        <v>118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89" t="s">
        <v>85</v>
      </c>
      <c r="BK153" s="255">
        <f>ROUND(I153*H153,2)</f>
        <v>0</v>
      </c>
      <c r="BL153" s="89" t="s">
        <v>569</v>
      </c>
      <c r="BM153" s="254" t="s">
        <v>918</v>
      </c>
    </row>
    <row r="154" spans="1:65" s="112" customFormat="1" ht="29.25" x14ac:dyDescent="0.2">
      <c r="A154" s="107"/>
      <c r="B154" s="108"/>
      <c r="C154" s="107"/>
      <c r="D154" s="262" t="s">
        <v>139</v>
      </c>
      <c r="E154" s="107"/>
      <c r="F154" s="269" t="s">
        <v>919</v>
      </c>
      <c r="G154" s="107"/>
      <c r="H154" s="107"/>
      <c r="I154" s="176"/>
      <c r="J154" s="107"/>
      <c r="K154" s="107"/>
      <c r="L154" s="108"/>
      <c r="M154" s="258"/>
      <c r="N154" s="259"/>
      <c r="O154" s="138"/>
      <c r="P154" s="138"/>
      <c r="Q154" s="138"/>
      <c r="R154" s="138"/>
      <c r="S154" s="138"/>
      <c r="T154" s="139"/>
      <c r="U154" s="107"/>
      <c r="V154" s="107"/>
      <c r="W154" s="107"/>
      <c r="X154" s="107"/>
      <c r="Y154" s="107"/>
      <c r="Z154" s="107"/>
      <c r="AA154" s="107"/>
      <c r="AB154" s="107"/>
      <c r="AC154" s="107"/>
      <c r="AD154" s="107"/>
      <c r="AE154" s="107"/>
      <c r="AT154" s="89" t="s">
        <v>139</v>
      </c>
      <c r="AU154" s="89" t="s">
        <v>18</v>
      </c>
    </row>
    <row r="155" spans="1:65" s="233" customFormat="1" ht="22.9" customHeight="1" x14ac:dyDescent="0.2">
      <c r="B155" s="234"/>
      <c r="D155" s="235" t="s">
        <v>79</v>
      </c>
      <c r="E155" s="287" t="s">
        <v>920</v>
      </c>
      <c r="F155" s="287" t="s">
        <v>921</v>
      </c>
      <c r="I155" s="178"/>
      <c r="J155" s="288">
        <f>BK155</f>
        <v>0</v>
      </c>
      <c r="L155" s="234"/>
      <c r="M155" s="238"/>
      <c r="N155" s="239"/>
      <c r="O155" s="239"/>
      <c r="P155" s="240">
        <f>SUM(P156:P159)</f>
        <v>0</v>
      </c>
      <c r="Q155" s="239"/>
      <c r="R155" s="240">
        <f>SUM(R156:R159)</f>
        <v>0</v>
      </c>
      <c r="S155" s="239"/>
      <c r="T155" s="241">
        <f>SUM(T156:T159)</f>
        <v>0</v>
      </c>
      <c r="AR155" s="235" t="s">
        <v>128</v>
      </c>
      <c r="AT155" s="242" t="s">
        <v>79</v>
      </c>
      <c r="AU155" s="242" t="s">
        <v>85</v>
      </c>
      <c r="AY155" s="235" t="s">
        <v>118</v>
      </c>
      <c r="BK155" s="243">
        <f>SUM(BK156:BK159)</f>
        <v>0</v>
      </c>
    </row>
    <row r="156" spans="1:65" s="112" customFormat="1" ht="16.5" customHeight="1" x14ac:dyDescent="0.2">
      <c r="A156" s="107"/>
      <c r="B156" s="108"/>
      <c r="C156" s="244" t="s">
        <v>156</v>
      </c>
      <c r="D156" s="244" t="s">
        <v>120</v>
      </c>
      <c r="E156" s="245" t="s">
        <v>922</v>
      </c>
      <c r="F156" s="246" t="s">
        <v>921</v>
      </c>
      <c r="G156" s="247" t="s">
        <v>568</v>
      </c>
      <c r="H156" s="248">
        <v>1</v>
      </c>
      <c r="I156" s="85"/>
      <c r="J156" s="249">
        <f>ROUND(I156*H156,2)</f>
        <v>0</v>
      </c>
      <c r="K156" s="246" t="s">
        <v>1</v>
      </c>
      <c r="L156" s="108"/>
      <c r="M156" s="250" t="s">
        <v>1</v>
      </c>
      <c r="N156" s="251" t="s">
        <v>45</v>
      </c>
      <c r="O156" s="252">
        <v>0</v>
      </c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107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  <c r="AR156" s="254" t="s">
        <v>569</v>
      </c>
      <c r="AT156" s="254" t="s">
        <v>120</v>
      </c>
      <c r="AU156" s="254" t="s">
        <v>18</v>
      </c>
      <c r="AY156" s="89" t="s">
        <v>118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89" t="s">
        <v>85</v>
      </c>
      <c r="BK156" s="255">
        <f>ROUND(I156*H156,2)</f>
        <v>0</v>
      </c>
      <c r="BL156" s="89" t="s">
        <v>569</v>
      </c>
      <c r="BM156" s="254" t="s">
        <v>923</v>
      </c>
    </row>
    <row r="157" spans="1:65" s="112" customFormat="1" ht="29.25" x14ac:dyDescent="0.2">
      <c r="A157" s="107"/>
      <c r="B157" s="108"/>
      <c r="C157" s="107"/>
      <c r="D157" s="262" t="s">
        <v>139</v>
      </c>
      <c r="E157" s="107"/>
      <c r="F157" s="269" t="s">
        <v>924</v>
      </c>
      <c r="G157" s="107"/>
      <c r="H157" s="107"/>
      <c r="I157" s="176"/>
      <c r="J157" s="107"/>
      <c r="K157" s="107"/>
      <c r="L157" s="108"/>
      <c r="M157" s="258"/>
      <c r="N157" s="259"/>
      <c r="O157" s="138"/>
      <c r="P157" s="138"/>
      <c r="Q157" s="138"/>
      <c r="R157" s="138"/>
      <c r="S157" s="138"/>
      <c r="T157" s="139"/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T157" s="89" t="s">
        <v>139</v>
      </c>
      <c r="AU157" s="89" t="s">
        <v>18</v>
      </c>
    </row>
    <row r="158" spans="1:65" s="112" customFormat="1" ht="16.5" customHeight="1" x14ac:dyDescent="0.2">
      <c r="A158" s="107"/>
      <c r="B158" s="108"/>
      <c r="C158" s="244" t="s">
        <v>158</v>
      </c>
      <c r="D158" s="244" t="s">
        <v>120</v>
      </c>
      <c r="E158" s="245" t="s">
        <v>925</v>
      </c>
      <c r="F158" s="246" t="s">
        <v>926</v>
      </c>
      <c r="G158" s="247" t="s">
        <v>568</v>
      </c>
      <c r="H158" s="248">
        <v>1</v>
      </c>
      <c r="I158" s="85"/>
      <c r="J158" s="249">
        <f>ROUND(I158*H158,2)</f>
        <v>0</v>
      </c>
      <c r="K158" s="246" t="s">
        <v>1</v>
      </c>
      <c r="L158" s="108"/>
      <c r="M158" s="250" t="s">
        <v>1</v>
      </c>
      <c r="N158" s="251" t="s">
        <v>45</v>
      </c>
      <c r="O158" s="252">
        <v>0</v>
      </c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107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  <c r="AR158" s="254" t="s">
        <v>569</v>
      </c>
      <c r="AT158" s="254" t="s">
        <v>120</v>
      </c>
      <c r="AU158" s="254" t="s">
        <v>18</v>
      </c>
      <c r="AY158" s="89" t="s">
        <v>118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89" t="s">
        <v>85</v>
      </c>
      <c r="BK158" s="255">
        <f>ROUND(I158*H158,2)</f>
        <v>0</v>
      </c>
      <c r="BL158" s="89" t="s">
        <v>569</v>
      </c>
      <c r="BM158" s="254" t="s">
        <v>927</v>
      </c>
    </row>
    <row r="159" spans="1:65" s="112" customFormat="1" ht="48.75" x14ac:dyDescent="0.2">
      <c r="A159" s="107"/>
      <c r="B159" s="108"/>
      <c r="C159" s="107"/>
      <c r="D159" s="262" t="s">
        <v>139</v>
      </c>
      <c r="E159" s="107"/>
      <c r="F159" s="269" t="s">
        <v>928</v>
      </c>
      <c r="G159" s="107"/>
      <c r="H159" s="107"/>
      <c r="I159" s="176"/>
      <c r="J159" s="107"/>
      <c r="K159" s="107"/>
      <c r="L159" s="108"/>
      <c r="M159" s="258"/>
      <c r="N159" s="259"/>
      <c r="O159" s="138"/>
      <c r="P159" s="138"/>
      <c r="Q159" s="138"/>
      <c r="R159" s="138"/>
      <c r="S159" s="138"/>
      <c r="T159" s="139"/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  <c r="AT159" s="89" t="s">
        <v>139</v>
      </c>
      <c r="AU159" s="89" t="s">
        <v>18</v>
      </c>
    </row>
    <row r="160" spans="1:65" s="233" customFormat="1" ht="22.9" customHeight="1" x14ac:dyDescent="0.2">
      <c r="B160" s="234"/>
      <c r="D160" s="235" t="s">
        <v>79</v>
      </c>
      <c r="E160" s="287" t="s">
        <v>563</v>
      </c>
      <c r="F160" s="287" t="s">
        <v>564</v>
      </c>
      <c r="I160" s="178"/>
      <c r="J160" s="288">
        <f>BK160</f>
        <v>0</v>
      </c>
      <c r="L160" s="234"/>
      <c r="M160" s="238"/>
      <c r="N160" s="239"/>
      <c r="O160" s="239"/>
      <c r="P160" s="240">
        <f>SUM(P161:P172)</f>
        <v>0</v>
      </c>
      <c r="Q160" s="239"/>
      <c r="R160" s="240">
        <f>SUM(R161:R172)</f>
        <v>0</v>
      </c>
      <c r="S160" s="239"/>
      <c r="T160" s="241">
        <f>SUM(T161:T172)</f>
        <v>0</v>
      </c>
      <c r="AR160" s="235" t="s">
        <v>128</v>
      </c>
      <c r="AT160" s="242" t="s">
        <v>79</v>
      </c>
      <c r="AU160" s="242" t="s">
        <v>85</v>
      </c>
      <c r="AY160" s="235" t="s">
        <v>118</v>
      </c>
      <c r="BK160" s="243">
        <f>SUM(BK161:BK172)</f>
        <v>0</v>
      </c>
    </row>
    <row r="161" spans="1:65" s="112" customFormat="1" ht="16.5" customHeight="1" x14ac:dyDescent="0.2">
      <c r="A161" s="107"/>
      <c r="B161" s="108"/>
      <c r="C161" s="244" t="s">
        <v>8</v>
      </c>
      <c r="D161" s="244" t="s">
        <v>120</v>
      </c>
      <c r="E161" s="245" t="s">
        <v>929</v>
      </c>
      <c r="F161" s="246" t="s">
        <v>930</v>
      </c>
      <c r="G161" s="247" t="s">
        <v>568</v>
      </c>
      <c r="H161" s="248">
        <v>1</v>
      </c>
      <c r="I161" s="85"/>
      <c r="J161" s="249">
        <f>ROUND(I161*H161,2)</f>
        <v>0</v>
      </c>
      <c r="K161" s="246" t="s">
        <v>1</v>
      </c>
      <c r="L161" s="108"/>
      <c r="M161" s="250" t="s">
        <v>1</v>
      </c>
      <c r="N161" s="251" t="s">
        <v>45</v>
      </c>
      <c r="O161" s="252">
        <v>0</v>
      </c>
      <c r="P161" s="252">
        <f>O161*H161</f>
        <v>0</v>
      </c>
      <c r="Q161" s="252">
        <v>0</v>
      </c>
      <c r="R161" s="252">
        <f>Q161*H161</f>
        <v>0</v>
      </c>
      <c r="S161" s="252">
        <v>0</v>
      </c>
      <c r="T161" s="253">
        <f>S161*H161</f>
        <v>0</v>
      </c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07"/>
      <c r="AE161" s="107"/>
      <c r="AR161" s="254" t="s">
        <v>569</v>
      </c>
      <c r="AT161" s="254" t="s">
        <v>120</v>
      </c>
      <c r="AU161" s="254" t="s">
        <v>18</v>
      </c>
      <c r="AY161" s="89" t="s">
        <v>118</v>
      </c>
      <c r="BE161" s="255">
        <f>IF(N161="základní",J161,0)</f>
        <v>0</v>
      </c>
      <c r="BF161" s="255">
        <f>IF(N161="snížená",J161,0)</f>
        <v>0</v>
      </c>
      <c r="BG161" s="255">
        <f>IF(N161="zákl. přenesená",J161,0)</f>
        <v>0</v>
      </c>
      <c r="BH161" s="255">
        <f>IF(N161="sníž. přenesená",J161,0)</f>
        <v>0</v>
      </c>
      <c r="BI161" s="255">
        <f>IF(N161="nulová",J161,0)</f>
        <v>0</v>
      </c>
      <c r="BJ161" s="89" t="s">
        <v>85</v>
      </c>
      <c r="BK161" s="255">
        <f>ROUND(I161*H161,2)</f>
        <v>0</v>
      </c>
      <c r="BL161" s="89" t="s">
        <v>569</v>
      </c>
      <c r="BM161" s="254" t="s">
        <v>931</v>
      </c>
    </row>
    <row r="162" spans="1:65" s="112" customFormat="1" ht="29.25" x14ac:dyDescent="0.2">
      <c r="A162" s="107"/>
      <c r="B162" s="108"/>
      <c r="C162" s="107"/>
      <c r="D162" s="262" t="s">
        <v>139</v>
      </c>
      <c r="E162" s="107"/>
      <c r="F162" s="269" t="s">
        <v>932</v>
      </c>
      <c r="G162" s="107"/>
      <c r="H162" s="107"/>
      <c r="I162" s="176"/>
      <c r="J162" s="107"/>
      <c r="K162" s="107"/>
      <c r="L162" s="108"/>
      <c r="M162" s="258"/>
      <c r="N162" s="259"/>
      <c r="O162" s="138"/>
      <c r="P162" s="138"/>
      <c r="Q162" s="138"/>
      <c r="R162" s="138"/>
      <c r="S162" s="138"/>
      <c r="T162" s="139"/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  <c r="AT162" s="89" t="s">
        <v>139</v>
      </c>
      <c r="AU162" s="89" t="s">
        <v>18</v>
      </c>
    </row>
    <row r="163" spans="1:65" s="112" customFormat="1" ht="16.5" customHeight="1" x14ac:dyDescent="0.2">
      <c r="A163" s="107"/>
      <c r="B163" s="108"/>
      <c r="C163" s="244" t="s">
        <v>159</v>
      </c>
      <c r="D163" s="244" t="s">
        <v>120</v>
      </c>
      <c r="E163" s="245" t="s">
        <v>933</v>
      </c>
      <c r="F163" s="246" t="s">
        <v>934</v>
      </c>
      <c r="G163" s="247" t="s">
        <v>568</v>
      </c>
      <c r="H163" s="248">
        <v>1</v>
      </c>
      <c r="I163" s="85"/>
      <c r="J163" s="249">
        <f>ROUND(I163*H163,2)</f>
        <v>0</v>
      </c>
      <c r="K163" s="246" t="s">
        <v>1</v>
      </c>
      <c r="L163" s="108"/>
      <c r="M163" s="250" t="s">
        <v>1</v>
      </c>
      <c r="N163" s="251" t="s">
        <v>45</v>
      </c>
      <c r="O163" s="252">
        <v>0</v>
      </c>
      <c r="P163" s="252">
        <f>O163*H163</f>
        <v>0</v>
      </c>
      <c r="Q163" s="252">
        <v>0</v>
      </c>
      <c r="R163" s="252">
        <f>Q163*H163</f>
        <v>0</v>
      </c>
      <c r="S163" s="252">
        <v>0</v>
      </c>
      <c r="T163" s="253">
        <f>S163*H163</f>
        <v>0</v>
      </c>
      <c r="U163" s="107"/>
      <c r="V163" s="107"/>
      <c r="W163" s="107"/>
      <c r="X163" s="107"/>
      <c r="Y163" s="107"/>
      <c r="Z163" s="107"/>
      <c r="AA163" s="107"/>
      <c r="AB163" s="107"/>
      <c r="AC163" s="107"/>
      <c r="AD163" s="107"/>
      <c r="AE163" s="107"/>
      <c r="AR163" s="254" t="s">
        <v>569</v>
      </c>
      <c r="AT163" s="254" t="s">
        <v>120</v>
      </c>
      <c r="AU163" s="254" t="s">
        <v>18</v>
      </c>
      <c r="AY163" s="89" t="s">
        <v>118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89" t="s">
        <v>85</v>
      </c>
      <c r="BK163" s="255">
        <f>ROUND(I163*H163,2)</f>
        <v>0</v>
      </c>
      <c r="BL163" s="89" t="s">
        <v>569</v>
      </c>
      <c r="BM163" s="254" t="s">
        <v>935</v>
      </c>
    </row>
    <row r="164" spans="1:65" s="112" customFormat="1" ht="68.25" x14ac:dyDescent="0.2">
      <c r="A164" s="107"/>
      <c r="B164" s="108"/>
      <c r="C164" s="107"/>
      <c r="D164" s="262" t="s">
        <v>139</v>
      </c>
      <c r="E164" s="107"/>
      <c r="F164" s="269" t="s">
        <v>936</v>
      </c>
      <c r="G164" s="107"/>
      <c r="H164" s="107"/>
      <c r="I164" s="176"/>
      <c r="J164" s="107"/>
      <c r="K164" s="107"/>
      <c r="L164" s="108"/>
      <c r="M164" s="258"/>
      <c r="N164" s="259"/>
      <c r="O164" s="138"/>
      <c r="P164" s="138"/>
      <c r="Q164" s="138"/>
      <c r="R164" s="138"/>
      <c r="S164" s="138"/>
      <c r="T164" s="139"/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  <c r="AT164" s="89" t="s">
        <v>139</v>
      </c>
      <c r="AU164" s="89" t="s">
        <v>18</v>
      </c>
    </row>
    <row r="165" spans="1:65" s="112" customFormat="1" ht="16.5" customHeight="1" x14ac:dyDescent="0.2">
      <c r="A165" s="107"/>
      <c r="B165" s="108"/>
      <c r="C165" s="244" t="s">
        <v>160</v>
      </c>
      <c r="D165" s="244" t="s">
        <v>120</v>
      </c>
      <c r="E165" s="245" t="s">
        <v>937</v>
      </c>
      <c r="F165" s="246" t="s">
        <v>938</v>
      </c>
      <c r="G165" s="247" t="s">
        <v>568</v>
      </c>
      <c r="H165" s="248">
        <v>1</v>
      </c>
      <c r="I165" s="85"/>
      <c r="J165" s="249">
        <f>ROUND(I165*H165,2)</f>
        <v>0</v>
      </c>
      <c r="K165" s="246" t="s">
        <v>1</v>
      </c>
      <c r="L165" s="108"/>
      <c r="M165" s="250" t="s">
        <v>1</v>
      </c>
      <c r="N165" s="251" t="s">
        <v>45</v>
      </c>
      <c r="O165" s="252">
        <v>0</v>
      </c>
      <c r="P165" s="252">
        <f>O165*H165</f>
        <v>0</v>
      </c>
      <c r="Q165" s="252">
        <v>0</v>
      </c>
      <c r="R165" s="252">
        <f>Q165*H165</f>
        <v>0</v>
      </c>
      <c r="S165" s="252">
        <v>0</v>
      </c>
      <c r="T165" s="253">
        <f>S165*H165</f>
        <v>0</v>
      </c>
      <c r="U165" s="107"/>
      <c r="V165" s="107"/>
      <c r="W165" s="107"/>
      <c r="X165" s="107"/>
      <c r="Y165" s="107"/>
      <c r="Z165" s="107"/>
      <c r="AA165" s="107"/>
      <c r="AB165" s="107"/>
      <c r="AC165" s="107"/>
      <c r="AD165" s="107"/>
      <c r="AE165" s="107"/>
      <c r="AR165" s="254" t="s">
        <v>569</v>
      </c>
      <c r="AT165" s="254" t="s">
        <v>120</v>
      </c>
      <c r="AU165" s="254" t="s">
        <v>18</v>
      </c>
      <c r="AY165" s="89" t="s">
        <v>118</v>
      </c>
      <c r="BE165" s="255">
        <f>IF(N165="základní",J165,0)</f>
        <v>0</v>
      </c>
      <c r="BF165" s="255">
        <f>IF(N165="snížená",J165,0)</f>
        <v>0</v>
      </c>
      <c r="BG165" s="255">
        <f>IF(N165="zákl. přenesená",J165,0)</f>
        <v>0</v>
      </c>
      <c r="BH165" s="255">
        <f>IF(N165="sníž. přenesená",J165,0)</f>
        <v>0</v>
      </c>
      <c r="BI165" s="255">
        <f>IF(N165="nulová",J165,0)</f>
        <v>0</v>
      </c>
      <c r="BJ165" s="89" t="s">
        <v>85</v>
      </c>
      <c r="BK165" s="255">
        <f>ROUND(I165*H165,2)</f>
        <v>0</v>
      </c>
      <c r="BL165" s="89" t="s">
        <v>569</v>
      </c>
      <c r="BM165" s="254" t="s">
        <v>939</v>
      </c>
    </row>
    <row r="166" spans="1:65" s="112" customFormat="1" ht="39" x14ac:dyDescent="0.2">
      <c r="A166" s="107"/>
      <c r="B166" s="108"/>
      <c r="C166" s="107"/>
      <c r="D166" s="262" t="s">
        <v>139</v>
      </c>
      <c r="E166" s="107"/>
      <c r="F166" s="269" t="s">
        <v>940</v>
      </c>
      <c r="G166" s="107"/>
      <c r="H166" s="107"/>
      <c r="I166" s="176"/>
      <c r="J166" s="107"/>
      <c r="K166" s="107"/>
      <c r="L166" s="108"/>
      <c r="M166" s="258"/>
      <c r="N166" s="259"/>
      <c r="O166" s="138"/>
      <c r="P166" s="138"/>
      <c r="Q166" s="138"/>
      <c r="R166" s="138"/>
      <c r="S166" s="138"/>
      <c r="T166" s="139"/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  <c r="AT166" s="89" t="s">
        <v>139</v>
      </c>
      <c r="AU166" s="89" t="s">
        <v>18</v>
      </c>
    </row>
    <row r="167" spans="1:65" s="112" customFormat="1" ht="16.5" customHeight="1" x14ac:dyDescent="0.2">
      <c r="A167" s="107"/>
      <c r="B167" s="108"/>
      <c r="C167" s="244" t="s">
        <v>161</v>
      </c>
      <c r="D167" s="244" t="s">
        <v>120</v>
      </c>
      <c r="E167" s="245" t="s">
        <v>941</v>
      </c>
      <c r="F167" s="246" t="s">
        <v>942</v>
      </c>
      <c r="G167" s="247" t="s">
        <v>568</v>
      </c>
      <c r="H167" s="248">
        <v>1</v>
      </c>
      <c r="I167" s="85"/>
      <c r="J167" s="249">
        <f>ROUND(I167*H167,2)</f>
        <v>0</v>
      </c>
      <c r="K167" s="246" t="s">
        <v>1</v>
      </c>
      <c r="L167" s="108"/>
      <c r="M167" s="250" t="s">
        <v>1</v>
      </c>
      <c r="N167" s="251" t="s">
        <v>45</v>
      </c>
      <c r="O167" s="252">
        <v>0</v>
      </c>
      <c r="P167" s="252">
        <f>O167*H167</f>
        <v>0</v>
      </c>
      <c r="Q167" s="252">
        <v>0</v>
      </c>
      <c r="R167" s="252">
        <f>Q167*H167</f>
        <v>0</v>
      </c>
      <c r="S167" s="252">
        <v>0</v>
      </c>
      <c r="T167" s="253">
        <f>S167*H167</f>
        <v>0</v>
      </c>
      <c r="U167" s="107"/>
      <c r="V167" s="107"/>
      <c r="W167" s="107"/>
      <c r="X167" s="107"/>
      <c r="Y167" s="107"/>
      <c r="Z167" s="107"/>
      <c r="AA167" s="107"/>
      <c r="AB167" s="107"/>
      <c r="AC167" s="107"/>
      <c r="AD167" s="107"/>
      <c r="AE167" s="107"/>
      <c r="AR167" s="254" t="s">
        <v>569</v>
      </c>
      <c r="AT167" s="254" t="s">
        <v>120</v>
      </c>
      <c r="AU167" s="254" t="s">
        <v>18</v>
      </c>
      <c r="AY167" s="89" t="s">
        <v>118</v>
      </c>
      <c r="BE167" s="255">
        <f>IF(N167="základní",J167,0)</f>
        <v>0</v>
      </c>
      <c r="BF167" s="255">
        <f>IF(N167="snížená",J167,0)</f>
        <v>0</v>
      </c>
      <c r="BG167" s="255">
        <f>IF(N167="zákl. přenesená",J167,0)</f>
        <v>0</v>
      </c>
      <c r="BH167" s="255">
        <f>IF(N167="sníž. přenesená",J167,0)</f>
        <v>0</v>
      </c>
      <c r="BI167" s="255">
        <f>IF(N167="nulová",J167,0)</f>
        <v>0</v>
      </c>
      <c r="BJ167" s="89" t="s">
        <v>85</v>
      </c>
      <c r="BK167" s="255">
        <f>ROUND(I167*H167,2)</f>
        <v>0</v>
      </c>
      <c r="BL167" s="89" t="s">
        <v>569</v>
      </c>
      <c r="BM167" s="254" t="s">
        <v>943</v>
      </c>
    </row>
    <row r="168" spans="1:65" s="112" customFormat="1" ht="68.25" x14ac:dyDescent="0.2">
      <c r="A168" s="107"/>
      <c r="B168" s="108"/>
      <c r="C168" s="107"/>
      <c r="D168" s="262" t="s">
        <v>139</v>
      </c>
      <c r="E168" s="107"/>
      <c r="F168" s="269" t="s">
        <v>944</v>
      </c>
      <c r="G168" s="107"/>
      <c r="H168" s="107"/>
      <c r="I168" s="176"/>
      <c r="J168" s="107"/>
      <c r="K168" s="107"/>
      <c r="L168" s="108"/>
      <c r="M168" s="258"/>
      <c r="N168" s="259"/>
      <c r="O168" s="138"/>
      <c r="P168" s="138"/>
      <c r="Q168" s="138"/>
      <c r="R168" s="138"/>
      <c r="S168" s="138"/>
      <c r="T168" s="139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  <c r="AT168" s="89" t="s">
        <v>139</v>
      </c>
      <c r="AU168" s="89" t="s">
        <v>18</v>
      </c>
    </row>
    <row r="169" spans="1:65" s="112" customFormat="1" ht="16.5" customHeight="1" x14ac:dyDescent="0.2">
      <c r="A169" s="107"/>
      <c r="B169" s="108"/>
      <c r="C169" s="244" t="s">
        <v>163</v>
      </c>
      <c r="D169" s="244" t="s">
        <v>120</v>
      </c>
      <c r="E169" s="245" t="s">
        <v>945</v>
      </c>
      <c r="F169" s="246" t="s">
        <v>946</v>
      </c>
      <c r="G169" s="247" t="s">
        <v>568</v>
      </c>
      <c r="H169" s="248">
        <v>1</v>
      </c>
      <c r="I169" s="85"/>
      <c r="J169" s="249">
        <f>ROUND(I169*H169,2)</f>
        <v>0</v>
      </c>
      <c r="K169" s="246" t="s">
        <v>1</v>
      </c>
      <c r="L169" s="108"/>
      <c r="M169" s="250" t="s">
        <v>1</v>
      </c>
      <c r="N169" s="251" t="s">
        <v>45</v>
      </c>
      <c r="O169" s="252">
        <v>0</v>
      </c>
      <c r="P169" s="252">
        <f>O169*H169</f>
        <v>0</v>
      </c>
      <c r="Q169" s="252">
        <v>0</v>
      </c>
      <c r="R169" s="252">
        <f>Q169*H169</f>
        <v>0</v>
      </c>
      <c r="S169" s="252">
        <v>0</v>
      </c>
      <c r="T169" s="253">
        <f>S169*H169</f>
        <v>0</v>
      </c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R169" s="254" t="s">
        <v>569</v>
      </c>
      <c r="AT169" s="254" t="s">
        <v>120</v>
      </c>
      <c r="AU169" s="254" t="s">
        <v>18</v>
      </c>
      <c r="AY169" s="89" t="s">
        <v>118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89" t="s">
        <v>85</v>
      </c>
      <c r="BK169" s="255">
        <f>ROUND(I169*H169,2)</f>
        <v>0</v>
      </c>
      <c r="BL169" s="89" t="s">
        <v>569</v>
      </c>
      <c r="BM169" s="254" t="s">
        <v>947</v>
      </c>
    </row>
    <row r="170" spans="1:65" s="112" customFormat="1" ht="29.25" x14ac:dyDescent="0.2">
      <c r="A170" s="107"/>
      <c r="B170" s="108"/>
      <c r="C170" s="107"/>
      <c r="D170" s="262" t="s">
        <v>139</v>
      </c>
      <c r="E170" s="107"/>
      <c r="F170" s="269" t="s">
        <v>948</v>
      </c>
      <c r="G170" s="107"/>
      <c r="H170" s="107"/>
      <c r="I170" s="176"/>
      <c r="J170" s="107"/>
      <c r="K170" s="107"/>
      <c r="L170" s="108"/>
      <c r="M170" s="258"/>
      <c r="N170" s="259"/>
      <c r="O170" s="138"/>
      <c r="P170" s="138"/>
      <c r="Q170" s="138"/>
      <c r="R170" s="138"/>
      <c r="S170" s="138"/>
      <c r="T170" s="139"/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  <c r="AT170" s="89" t="s">
        <v>139</v>
      </c>
      <c r="AU170" s="89" t="s">
        <v>18</v>
      </c>
    </row>
    <row r="171" spans="1:65" s="112" customFormat="1" ht="16.5" customHeight="1" x14ac:dyDescent="0.2">
      <c r="A171" s="107"/>
      <c r="B171" s="108"/>
      <c r="C171" s="244" t="s">
        <v>164</v>
      </c>
      <c r="D171" s="244" t="s">
        <v>120</v>
      </c>
      <c r="E171" s="245" t="s">
        <v>949</v>
      </c>
      <c r="F171" s="246" t="s">
        <v>950</v>
      </c>
      <c r="G171" s="247" t="s">
        <v>568</v>
      </c>
      <c r="H171" s="248">
        <v>1</v>
      </c>
      <c r="I171" s="85"/>
      <c r="J171" s="249">
        <f>ROUND(I171*H171,2)</f>
        <v>0</v>
      </c>
      <c r="K171" s="246" t="s">
        <v>1</v>
      </c>
      <c r="L171" s="108"/>
      <c r="M171" s="250" t="s">
        <v>1</v>
      </c>
      <c r="N171" s="251" t="s">
        <v>45</v>
      </c>
      <c r="O171" s="252">
        <v>0</v>
      </c>
      <c r="P171" s="252">
        <f>O171*H171</f>
        <v>0</v>
      </c>
      <c r="Q171" s="252">
        <v>0</v>
      </c>
      <c r="R171" s="252">
        <f>Q171*H171</f>
        <v>0</v>
      </c>
      <c r="S171" s="252">
        <v>0</v>
      </c>
      <c r="T171" s="253">
        <f>S171*H171</f>
        <v>0</v>
      </c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  <c r="AE171" s="107"/>
      <c r="AR171" s="254" t="s">
        <v>569</v>
      </c>
      <c r="AT171" s="254" t="s">
        <v>120</v>
      </c>
      <c r="AU171" s="254" t="s">
        <v>18</v>
      </c>
      <c r="AY171" s="89" t="s">
        <v>118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89" t="s">
        <v>85</v>
      </c>
      <c r="BK171" s="255">
        <f>ROUND(I171*H171,2)</f>
        <v>0</v>
      </c>
      <c r="BL171" s="89" t="s">
        <v>569</v>
      </c>
      <c r="BM171" s="254" t="s">
        <v>951</v>
      </c>
    </row>
    <row r="172" spans="1:65" s="112" customFormat="1" ht="39" x14ac:dyDescent="0.2">
      <c r="A172" s="107"/>
      <c r="B172" s="108"/>
      <c r="C172" s="107"/>
      <c r="D172" s="262" t="s">
        <v>139</v>
      </c>
      <c r="E172" s="107"/>
      <c r="F172" s="269" t="s">
        <v>952</v>
      </c>
      <c r="G172" s="107"/>
      <c r="H172" s="107"/>
      <c r="I172" s="176"/>
      <c r="J172" s="107"/>
      <c r="K172" s="107"/>
      <c r="L172" s="108"/>
      <c r="M172" s="258"/>
      <c r="N172" s="259"/>
      <c r="O172" s="138"/>
      <c r="P172" s="138"/>
      <c r="Q172" s="138"/>
      <c r="R172" s="138"/>
      <c r="S172" s="138"/>
      <c r="T172" s="139"/>
      <c r="U172" s="107"/>
      <c r="V172" s="107"/>
      <c r="W172" s="107"/>
      <c r="X172" s="107"/>
      <c r="Y172" s="107"/>
      <c r="Z172" s="107"/>
      <c r="AA172" s="107"/>
      <c r="AB172" s="107"/>
      <c r="AC172" s="107"/>
      <c r="AD172" s="107"/>
      <c r="AE172" s="107"/>
      <c r="AT172" s="89" t="s">
        <v>139</v>
      </c>
      <c r="AU172" s="89" t="s">
        <v>18</v>
      </c>
    </row>
    <row r="173" spans="1:65" s="233" customFormat="1" ht="22.9" customHeight="1" x14ac:dyDescent="0.2">
      <c r="B173" s="234"/>
      <c r="D173" s="235" t="s">
        <v>79</v>
      </c>
      <c r="E173" s="287" t="s">
        <v>576</v>
      </c>
      <c r="F173" s="287" t="s">
        <v>577</v>
      </c>
      <c r="I173" s="178"/>
      <c r="J173" s="288">
        <f>BK173</f>
        <v>0</v>
      </c>
      <c r="L173" s="234"/>
      <c r="M173" s="238"/>
      <c r="N173" s="239"/>
      <c r="O173" s="239"/>
      <c r="P173" s="240">
        <f>SUM(P174:P187)</f>
        <v>0</v>
      </c>
      <c r="Q173" s="239"/>
      <c r="R173" s="240">
        <f>SUM(R174:R187)</f>
        <v>0</v>
      </c>
      <c r="S173" s="239"/>
      <c r="T173" s="241">
        <f>SUM(T174:T187)</f>
        <v>0</v>
      </c>
      <c r="AR173" s="235" t="s">
        <v>128</v>
      </c>
      <c r="AT173" s="242" t="s">
        <v>79</v>
      </c>
      <c r="AU173" s="242" t="s">
        <v>85</v>
      </c>
      <c r="AY173" s="235" t="s">
        <v>118</v>
      </c>
      <c r="BK173" s="243">
        <f>SUM(BK174:BK187)</f>
        <v>0</v>
      </c>
    </row>
    <row r="174" spans="1:65" s="112" customFormat="1" ht="16.5" customHeight="1" x14ac:dyDescent="0.2">
      <c r="A174" s="107"/>
      <c r="B174" s="108"/>
      <c r="C174" s="244" t="s">
        <v>7</v>
      </c>
      <c r="D174" s="244" t="s">
        <v>120</v>
      </c>
      <c r="E174" s="245" t="s">
        <v>953</v>
      </c>
      <c r="F174" s="246" t="s">
        <v>954</v>
      </c>
      <c r="G174" s="247" t="s">
        <v>568</v>
      </c>
      <c r="H174" s="248">
        <v>1</v>
      </c>
      <c r="I174" s="85"/>
      <c r="J174" s="249">
        <f>ROUND(I174*H174,2)</f>
        <v>0</v>
      </c>
      <c r="K174" s="246" t="s">
        <v>1</v>
      </c>
      <c r="L174" s="108"/>
      <c r="M174" s="250" t="s">
        <v>1</v>
      </c>
      <c r="N174" s="251" t="s">
        <v>45</v>
      </c>
      <c r="O174" s="252">
        <v>0</v>
      </c>
      <c r="P174" s="252">
        <f>O174*H174</f>
        <v>0</v>
      </c>
      <c r="Q174" s="252">
        <v>0</v>
      </c>
      <c r="R174" s="252">
        <f>Q174*H174</f>
        <v>0</v>
      </c>
      <c r="S174" s="252">
        <v>0</v>
      </c>
      <c r="T174" s="253">
        <f>S174*H174</f>
        <v>0</v>
      </c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  <c r="AE174" s="107"/>
      <c r="AR174" s="254" t="s">
        <v>569</v>
      </c>
      <c r="AT174" s="254" t="s">
        <v>120</v>
      </c>
      <c r="AU174" s="254" t="s">
        <v>18</v>
      </c>
      <c r="AY174" s="89" t="s">
        <v>118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89" t="s">
        <v>85</v>
      </c>
      <c r="BK174" s="255">
        <f>ROUND(I174*H174,2)</f>
        <v>0</v>
      </c>
      <c r="BL174" s="89" t="s">
        <v>569</v>
      </c>
      <c r="BM174" s="254" t="s">
        <v>955</v>
      </c>
    </row>
    <row r="175" spans="1:65" s="112" customFormat="1" ht="39" x14ac:dyDescent="0.2">
      <c r="A175" s="107"/>
      <c r="B175" s="108"/>
      <c r="C175" s="107"/>
      <c r="D175" s="262" t="s">
        <v>139</v>
      </c>
      <c r="E175" s="107"/>
      <c r="F175" s="269" t="s">
        <v>956</v>
      </c>
      <c r="G175" s="107"/>
      <c r="H175" s="107"/>
      <c r="I175" s="176"/>
      <c r="J175" s="107"/>
      <c r="K175" s="107"/>
      <c r="L175" s="108"/>
      <c r="M175" s="258"/>
      <c r="N175" s="259"/>
      <c r="O175" s="138"/>
      <c r="P175" s="138"/>
      <c r="Q175" s="138"/>
      <c r="R175" s="138"/>
      <c r="S175" s="138"/>
      <c r="T175" s="139"/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T175" s="89" t="s">
        <v>139</v>
      </c>
      <c r="AU175" s="89" t="s">
        <v>18</v>
      </c>
    </row>
    <row r="176" spans="1:65" s="112" customFormat="1" ht="16.5" customHeight="1" x14ac:dyDescent="0.2">
      <c r="A176" s="107"/>
      <c r="B176" s="108"/>
      <c r="C176" s="244" t="s">
        <v>165</v>
      </c>
      <c r="D176" s="244" t="s">
        <v>120</v>
      </c>
      <c r="E176" s="245" t="s">
        <v>957</v>
      </c>
      <c r="F176" s="246" t="s">
        <v>958</v>
      </c>
      <c r="G176" s="247" t="s">
        <v>568</v>
      </c>
      <c r="H176" s="248">
        <v>1</v>
      </c>
      <c r="I176" s="85"/>
      <c r="J176" s="249">
        <f>ROUND(I176*H176,2)</f>
        <v>0</v>
      </c>
      <c r="K176" s="246" t="s">
        <v>1</v>
      </c>
      <c r="L176" s="108"/>
      <c r="M176" s="250" t="s">
        <v>1</v>
      </c>
      <c r="N176" s="251" t="s">
        <v>45</v>
      </c>
      <c r="O176" s="252">
        <v>0</v>
      </c>
      <c r="P176" s="252">
        <f>O176*H176</f>
        <v>0</v>
      </c>
      <c r="Q176" s="252">
        <v>0</v>
      </c>
      <c r="R176" s="252">
        <f>Q176*H176</f>
        <v>0</v>
      </c>
      <c r="S176" s="252">
        <v>0</v>
      </c>
      <c r="T176" s="253">
        <f>S176*H176</f>
        <v>0</v>
      </c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  <c r="AE176" s="107"/>
      <c r="AR176" s="254" t="s">
        <v>569</v>
      </c>
      <c r="AT176" s="254" t="s">
        <v>120</v>
      </c>
      <c r="AU176" s="254" t="s">
        <v>18</v>
      </c>
      <c r="AY176" s="89" t="s">
        <v>118</v>
      </c>
      <c r="BE176" s="255">
        <f>IF(N176="základní",J176,0)</f>
        <v>0</v>
      </c>
      <c r="BF176" s="255">
        <f>IF(N176="snížená",J176,0)</f>
        <v>0</v>
      </c>
      <c r="BG176" s="255">
        <f>IF(N176="zákl. přenesená",J176,0)</f>
        <v>0</v>
      </c>
      <c r="BH176" s="255">
        <f>IF(N176="sníž. přenesená",J176,0)</f>
        <v>0</v>
      </c>
      <c r="BI176" s="255">
        <f>IF(N176="nulová",J176,0)</f>
        <v>0</v>
      </c>
      <c r="BJ176" s="89" t="s">
        <v>85</v>
      </c>
      <c r="BK176" s="255">
        <f>ROUND(I176*H176,2)</f>
        <v>0</v>
      </c>
      <c r="BL176" s="89" t="s">
        <v>569</v>
      </c>
      <c r="BM176" s="254" t="s">
        <v>959</v>
      </c>
    </row>
    <row r="177" spans="1:65" s="112" customFormat="1" ht="29.25" x14ac:dyDescent="0.2">
      <c r="A177" s="107"/>
      <c r="B177" s="108"/>
      <c r="C177" s="107"/>
      <c r="D177" s="262" t="s">
        <v>139</v>
      </c>
      <c r="E177" s="107"/>
      <c r="F177" s="269" t="s">
        <v>960</v>
      </c>
      <c r="G177" s="107"/>
      <c r="H177" s="107"/>
      <c r="I177" s="176"/>
      <c r="J177" s="107"/>
      <c r="K177" s="107"/>
      <c r="L177" s="108"/>
      <c r="M177" s="258"/>
      <c r="N177" s="259"/>
      <c r="O177" s="138"/>
      <c r="P177" s="138"/>
      <c r="Q177" s="138"/>
      <c r="R177" s="138"/>
      <c r="S177" s="138"/>
      <c r="T177" s="139"/>
      <c r="U177" s="107"/>
      <c r="V177" s="107"/>
      <c r="W177" s="107"/>
      <c r="X177" s="107"/>
      <c r="Y177" s="107"/>
      <c r="Z177" s="107"/>
      <c r="AA177" s="107"/>
      <c r="AB177" s="107"/>
      <c r="AC177" s="107"/>
      <c r="AD177" s="107"/>
      <c r="AE177" s="107"/>
      <c r="AT177" s="89" t="s">
        <v>139</v>
      </c>
      <c r="AU177" s="89" t="s">
        <v>18</v>
      </c>
    </row>
    <row r="178" spans="1:65" s="112" customFormat="1" ht="16.5" customHeight="1" x14ac:dyDescent="0.2">
      <c r="A178" s="107"/>
      <c r="B178" s="108"/>
      <c r="C178" s="244" t="s">
        <v>166</v>
      </c>
      <c r="D178" s="244" t="s">
        <v>120</v>
      </c>
      <c r="E178" s="245" t="s">
        <v>961</v>
      </c>
      <c r="F178" s="246" t="s">
        <v>962</v>
      </c>
      <c r="G178" s="247" t="s">
        <v>568</v>
      </c>
      <c r="H178" s="248">
        <v>1</v>
      </c>
      <c r="I178" s="85"/>
      <c r="J178" s="249">
        <f>ROUND(I178*H178,2)</f>
        <v>0</v>
      </c>
      <c r="K178" s="246" t="s">
        <v>1</v>
      </c>
      <c r="L178" s="108"/>
      <c r="M178" s="250" t="s">
        <v>1</v>
      </c>
      <c r="N178" s="251" t="s">
        <v>45</v>
      </c>
      <c r="O178" s="252">
        <v>0</v>
      </c>
      <c r="P178" s="252">
        <f>O178*H178</f>
        <v>0</v>
      </c>
      <c r="Q178" s="252">
        <v>0</v>
      </c>
      <c r="R178" s="252">
        <f>Q178*H178</f>
        <v>0</v>
      </c>
      <c r="S178" s="252">
        <v>0</v>
      </c>
      <c r="T178" s="253">
        <f>S178*H178</f>
        <v>0</v>
      </c>
      <c r="U178" s="107"/>
      <c r="V178" s="107"/>
      <c r="W178" s="107"/>
      <c r="X178" s="107"/>
      <c r="Y178" s="107"/>
      <c r="Z178" s="107"/>
      <c r="AA178" s="107"/>
      <c r="AB178" s="107"/>
      <c r="AC178" s="107"/>
      <c r="AD178" s="107"/>
      <c r="AE178" s="107"/>
      <c r="AR178" s="254" t="s">
        <v>569</v>
      </c>
      <c r="AT178" s="254" t="s">
        <v>120</v>
      </c>
      <c r="AU178" s="254" t="s">
        <v>18</v>
      </c>
      <c r="AY178" s="89" t="s">
        <v>118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89" t="s">
        <v>85</v>
      </c>
      <c r="BK178" s="255">
        <f>ROUND(I178*H178,2)</f>
        <v>0</v>
      </c>
      <c r="BL178" s="89" t="s">
        <v>569</v>
      </c>
      <c r="BM178" s="254" t="s">
        <v>963</v>
      </c>
    </row>
    <row r="179" spans="1:65" s="112" customFormat="1" ht="29.25" x14ac:dyDescent="0.2">
      <c r="A179" s="107"/>
      <c r="B179" s="108"/>
      <c r="C179" s="107"/>
      <c r="D179" s="262" t="s">
        <v>139</v>
      </c>
      <c r="E179" s="107"/>
      <c r="F179" s="269" t="s">
        <v>964</v>
      </c>
      <c r="G179" s="107"/>
      <c r="H179" s="107"/>
      <c r="I179" s="176"/>
      <c r="J179" s="107"/>
      <c r="K179" s="107"/>
      <c r="L179" s="108"/>
      <c r="M179" s="258"/>
      <c r="N179" s="259"/>
      <c r="O179" s="138"/>
      <c r="P179" s="138"/>
      <c r="Q179" s="138"/>
      <c r="R179" s="138"/>
      <c r="S179" s="138"/>
      <c r="T179" s="139"/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T179" s="89" t="s">
        <v>139</v>
      </c>
      <c r="AU179" s="89" t="s">
        <v>18</v>
      </c>
    </row>
    <row r="180" spans="1:65" s="112" customFormat="1" ht="16.5" customHeight="1" x14ac:dyDescent="0.2">
      <c r="A180" s="107"/>
      <c r="B180" s="108"/>
      <c r="C180" s="244" t="s">
        <v>167</v>
      </c>
      <c r="D180" s="244" t="s">
        <v>120</v>
      </c>
      <c r="E180" s="245" t="s">
        <v>965</v>
      </c>
      <c r="F180" s="246" t="s">
        <v>966</v>
      </c>
      <c r="G180" s="247" t="s">
        <v>568</v>
      </c>
      <c r="H180" s="248">
        <v>1</v>
      </c>
      <c r="I180" s="85"/>
      <c r="J180" s="249">
        <f>ROUND(I180*H180,2)</f>
        <v>0</v>
      </c>
      <c r="K180" s="246" t="s">
        <v>1</v>
      </c>
      <c r="L180" s="108"/>
      <c r="M180" s="250" t="s">
        <v>1</v>
      </c>
      <c r="N180" s="251" t="s">
        <v>45</v>
      </c>
      <c r="O180" s="252">
        <v>0</v>
      </c>
      <c r="P180" s="252">
        <f>O180*H180</f>
        <v>0</v>
      </c>
      <c r="Q180" s="252">
        <v>0</v>
      </c>
      <c r="R180" s="252">
        <f>Q180*H180</f>
        <v>0</v>
      </c>
      <c r="S180" s="252">
        <v>0</v>
      </c>
      <c r="T180" s="253">
        <f>S180*H180</f>
        <v>0</v>
      </c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  <c r="AE180" s="107"/>
      <c r="AR180" s="254" t="s">
        <v>569</v>
      </c>
      <c r="AT180" s="254" t="s">
        <v>120</v>
      </c>
      <c r="AU180" s="254" t="s">
        <v>18</v>
      </c>
      <c r="AY180" s="89" t="s">
        <v>118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89" t="s">
        <v>85</v>
      </c>
      <c r="BK180" s="255">
        <f>ROUND(I180*H180,2)</f>
        <v>0</v>
      </c>
      <c r="BL180" s="89" t="s">
        <v>569</v>
      </c>
      <c r="BM180" s="254" t="s">
        <v>967</v>
      </c>
    </row>
    <row r="181" spans="1:65" s="112" customFormat="1" ht="29.25" x14ac:dyDescent="0.2">
      <c r="A181" s="107"/>
      <c r="B181" s="108"/>
      <c r="C181" s="107"/>
      <c r="D181" s="262" t="s">
        <v>139</v>
      </c>
      <c r="E181" s="107"/>
      <c r="F181" s="269" t="s">
        <v>964</v>
      </c>
      <c r="G181" s="107"/>
      <c r="H181" s="107"/>
      <c r="I181" s="176"/>
      <c r="J181" s="107"/>
      <c r="K181" s="107"/>
      <c r="L181" s="108"/>
      <c r="M181" s="258"/>
      <c r="N181" s="259"/>
      <c r="O181" s="138"/>
      <c r="P181" s="138"/>
      <c r="Q181" s="138"/>
      <c r="R181" s="138"/>
      <c r="S181" s="138"/>
      <c r="T181" s="139"/>
      <c r="U181" s="107"/>
      <c r="V181" s="107"/>
      <c r="W181" s="107"/>
      <c r="X181" s="107"/>
      <c r="Y181" s="107"/>
      <c r="Z181" s="107"/>
      <c r="AA181" s="107"/>
      <c r="AB181" s="107"/>
      <c r="AC181" s="107"/>
      <c r="AD181" s="107"/>
      <c r="AE181" s="107"/>
      <c r="AT181" s="89" t="s">
        <v>139</v>
      </c>
      <c r="AU181" s="89" t="s">
        <v>18</v>
      </c>
    </row>
    <row r="182" spans="1:65" s="112" customFormat="1" ht="16.5" customHeight="1" x14ac:dyDescent="0.2">
      <c r="A182" s="107"/>
      <c r="B182" s="108"/>
      <c r="C182" s="244" t="s">
        <v>168</v>
      </c>
      <c r="D182" s="244" t="s">
        <v>120</v>
      </c>
      <c r="E182" s="245" t="s">
        <v>968</v>
      </c>
      <c r="F182" s="246" t="s">
        <v>969</v>
      </c>
      <c r="G182" s="247" t="s">
        <v>568</v>
      </c>
      <c r="H182" s="248">
        <v>1</v>
      </c>
      <c r="I182" s="85"/>
      <c r="J182" s="249">
        <f>ROUND(I182*H182,2)</f>
        <v>0</v>
      </c>
      <c r="K182" s="246" t="s">
        <v>1</v>
      </c>
      <c r="L182" s="108"/>
      <c r="M182" s="250" t="s">
        <v>1</v>
      </c>
      <c r="N182" s="251" t="s">
        <v>45</v>
      </c>
      <c r="O182" s="252">
        <v>0</v>
      </c>
      <c r="P182" s="252">
        <f>O182*H182</f>
        <v>0</v>
      </c>
      <c r="Q182" s="252">
        <v>0</v>
      </c>
      <c r="R182" s="252">
        <f>Q182*H182</f>
        <v>0</v>
      </c>
      <c r="S182" s="252">
        <v>0</v>
      </c>
      <c r="T182" s="253">
        <f>S182*H182</f>
        <v>0</v>
      </c>
      <c r="U182" s="107"/>
      <c r="V182" s="107"/>
      <c r="W182" s="107"/>
      <c r="X182" s="107"/>
      <c r="Y182" s="107"/>
      <c r="Z182" s="107"/>
      <c r="AA182" s="107"/>
      <c r="AB182" s="107"/>
      <c r="AC182" s="107"/>
      <c r="AD182" s="107"/>
      <c r="AE182" s="107"/>
      <c r="AR182" s="254" t="s">
        <v>569</v>
      </c>
      <c r="AT182" s="254" t="s">
        <v>120</v>
      </c>
      <c r="AU182" s="254" t="s">
        <v>18</v>
      </c>
      <c r="AY182" s="89" t="s">
        <v>118</v>
      </c>
      <c r="BE182" s="255">
        <f>IF(N182="základní",J182,0)</f>
        <v>0</v>
      </c>
      <c r="BF182" s="255">
        <f>IF(N182="snížená",J182,0)</f>
        <v>0</v>
      </c>
      <c r="BG182" s="255">
        <f>IF(N182="zákl. přenesená",J182,0)</f>
        <v>0</v>
      </c>
      <c r="BH182" s="255">
        <f>IF(N182="sníž. přenesená",J182,0)</f>
        <v>0</v>
      </c>
      <c r="BI182" s="255">
        <f>IF(N182="nulová",J182,0)</f>
        <v>0</v>
      </c>
      <c r="BJ182" s="89" t="s">
        <v>85</v>
      </c>
      <c r="BK182" s="255">
        <f>ROUND(I182*H182,2)</f>
        <v>0</v>
      </c>
      <c r="BL182" s="89" t="s">
        <v>569</v>
      </c>
      <c r="BM182" s="254" t="s">
        <v>970</v>
      </c>
    </row>
    <row r="183" spans="1:65" s="112" customFormat="1" ht="29.25" x14ac:dyDescent="0.2">
      <c r="A183" s="107"/>
      <c r="B183" s="108"/>
      <c r="C183" s="107"/>
      <c r="D183" s="262" t="s">
        <v>139</v>
      </c>
      <c r="E183" s="107"/>
      <c r="F183" s="269" t="s">
        <v>964</v>
      </c>
      <c r="G183" s="107"/>
      <c r="H183" s="107"/>
      <c r="I183" s="176"/>
      <c r="J183" s="107"/>
      <c r="K183" s="107"/>
      <c r="L183" s="108"/>
      <c r="M183" s="258"/>
      <c r="N183" s="259"/>
      <c r="O183" s="138"/>
      <c r="P183" s="138"/>
      <c r="Q183" s="138"/>
      <c r="R183" s="138"/>
      <c r="S183" s="138"/>
      <c r="T183" s="139"/>
      <c r="U183" s="107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T183" s="89" t="s">
        <v>139</v>
      </c>
      <c r="AU183" s="89" t="s">
        <v>18</v>
      </c>
    </row>
    <row r="184" spans="1:65" s="112" customFormat="1" ht="16.5" customHeight="1" x14ac:dyDescent="0.2">
      <c r="A184" s="107"/>
      <c r="B184" s="108"/>
      <c r="C184" s="244" t="s">
        <v>169</v>
      </c>
      <c r="D184" s="244" t="s">
        <v>120</v>
      </c>
      <c r="E184" s="245" t="s">
        <v>971</v>
      </c>
      <c r="F184" s="246" t="s">
        <v>972</v>
      </c>
      <c r="G184" s="247" t="s">
        <v>568</v>
      </c>
      <c r="H184" s="248">
        <v>1</v>
      </c>
      <c r="I184" s="85"/>
      <c r="J184" s="249">
        <f>ROUND(I184*H184,2)</f>
        <v>0</v>
      </c>
      <c r="K184" s="246" t="s">
        <v>1</v>
      </c>
      <c r="L184" s="108"/>
      <c r="M184" s="250" t="s">
        <v>1</v>
      </c>
      <c r="N184" s="251" t="s">
        <v>45</v>
      </c>
      <c r="O184" s="252">
        <v>0</v>
      </c>
      <c r="P184" s="252">
        <f>O184*H184</f>
        <v>0</v>
      </c>
      <c r="Q184" s="252">
        <v>0</v>
      </c>
      <c r="R184" s="252">
        <f>Q184*H184</f>
        <v>0</v>
      </c>
      <c r="S184" s="252">
        <v>0</v>
      </c>
      <c r="T184" s="253">
        <f>S184*H184</f>
        <v>0</v>
      </c>
      <c r="U184" s="107"/>
      <c r="V184" s="107"/>
      <c r="W184" s="107"/>
      <c r="X184" s="107"/>
      <c r="Y184" s="107"/>
      <c r="Z184" s="107"/>
      <c r="AA184" s="107"/>
      <c r="AB184" s="107"/>
      <c r="AC184" s="107"/>
      <c r="AD184" s="107"/>
      <c r="AE184" s="107"/>
      <c r="AR184" s="254" t="s">
        <v>569</v>
      </c>
      <c r="AT184" s="254" t="s">
        <v>120</v>
      </c>
      <c r="AU184" s="254" t="s">
        <v>18</v>
      </c>
      <c r="AY184" s="89" t="s">
        <v>118</v>
      </c>
      <c r="BE184" s="255">
        <f>IF(N184="základní",J184,0)</f>
        <v>0</v>
      </c>
      <c r="BF184" s="255">
        <f>IF(N184="snížená",J184,0)</f>
        <v>0</v>
      </c>
      <c r="BG184" s="255">
        <f>IF(N184="zákl. přenesená",J184,0)</f>
        <v>0</v>
      </c>
      <c r="BH184" s="255">
        <f>IF(N184="sníž. přenesená",J184,0)</f>
        <v>0</v>
      </c>
      <c r="BI184" s="255">
        <f>IF(N184="nulová",J184,0)</f>
        <v>0</v>
      </c>
      <c r="BJ184" s="89" t="s">
        <v>85</v>
      </c>
      <c r="BK184" s="255">
        <f>ROUND(I184*H184,2)</f>
        <v>0</v>
      </c>
      <c r="BL184" s="89" t="s">
        <v>569</v>
      </c>
      <c r="BM184" s="254" t="s">
        <v>973</v>
      </c>
    </row>
    <row r="185" spans="1:65" s="112" customFormat="1" ht="29.25" x14ac:dyDescent="0.2">
      <c r="A185" s="107"/>
      <c r="B185" s="108"/>
      <c r="C185" s="107"/>
      <c r="D185" s="262" t="s">
        <v>139</v>
      </c>
      <c r="E185" s="107"/>
      <c r="F185" s="269" t="s">
        <v>964</v>
      </c>
      <c r="G185" s="107"/>
      <c r="H185" s="107"/>
      <c r="I185" s="176"/>
      <c r="J185" s="107"/>
      <c r="K185" s="107"/>
      <c r="L185" s="108"/>
      <c r="M185" s="258"/>
      <c r="N185" s="259"/>
      <c r="O185" s="138"/>
      <c r="P185" s="138"/>
      <c r="Q185" s="138"/>
      <c r="R185" s="138"/>
      <c r="S185" s="138"/>
      <c r="T185" s="139"/>
      <c r="U185" s="107"/>
      <c r="V185" s="107"/>
      <c r="W185" s="107"/>
      <c r="X185" s="107"/>
      <c r="Y185" s="107"/>
      <c r="Z185" s="107"/>
      <c r="AA185" s="107"/>
      <c r="AB185" s="107"/>
      <c r="AC185" s="107"/>
      <c r="AD185" s="107"/>
      <c r="AE185" s="107"/>
      <c r="AT185" s="89" t="s">
        <v>139</v>
      </c>
      <c r="AU185" s="89" t="s">
        <v>18</v>
      </c>
    </row>
    <row r="186" spans="1:65" s="112" customFormat="1" ht="16.5" customHeight="1" x14ac:dyDescent="0.2">
      <c r="A186" s="107"/>
      <c r="B186" s="108"/>
      <c r="C186" s="244" t="s">
        <v>170</v>
      </c>
      <c r="D186" s="244" t="s">
        <v>120</v>
      </c>
      <c r="E186" s="245" t="s">
        <v>974</v>
      </c>
      <c r="F186" s="246" t="s">
        <v>975</v>
      </c>
      <c r="G186" s="247" t="s">
        <v>568</v>
      </c>
      <c r="H186" s="248">
        <v>1</v>
      </c>
      <c r="I186" s="85"/>
      <c r="J186" s="249">
        <f>ROUND(I186*H186,2)</f>
        <v>0</v>
      </c>
      <c r="K186" s="246" t="s">
        <v>1</v>
      </c>
      <c r="L186" s="108"/>
      <c r="M186" s="250" t="s">
        <v>1</v>
      </c>
      <c r="N186" s="251" t="s">
        <v>45</v>
      </c>
      <c r="O186" s="252">
        <v>0</v>
      </c>
      <c r="P186" s="252">
        <f>O186*H186</f>
        <v>0</v>
      </c>
      <c r="Q186" s="252">
        <v>0</v>
      </c>
      <c r="R186" s="252">
        <f>Q186*H186</f>
        <v>0</v>
      </c>
      <c r="S186" s="252">
        <v>0</v>
      </c>
      <c r="T186" s="253">
        <f>S186*H186</f>
        <v>0</v>
      </c>
      <c r="U186" s="107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R186" s="254" t="s">
        <v>569</v>
      </c>
      <c r="AT186" s="254" t="s">
        <v>120</v>
      </c>
      <c r="AU186" s="254" t="s">
        <v>18</v>
      </c>
      <c r="AY186" s="89" t="s">
        <v>118</v>
      </c>
      <c r="BE186" s="255">
        <f>IF(N186="základní",J186,0)</f>
        <v>0</v>
      </c>
      <c r="BF186" s="255">
        <f>IF(N186="snížená",J186,0)</f>
        <v>0</v>
      </c>
      <c r="BG186" s="255">
        <f>IF(N186="zákl. přenesená",J186,0)</f>
        <v>0</v>
      </c>
      <c r="BH186" s="255">
        <f>IF(N186="sníž. přenesená",J186,0)</f>
        <v>0</v>
      </c>
      <c r="BI186" s="255">
        <f>IF(N186="nulová",J186,0)</f>
        <v>0</v>
      </c>
      <c r="BJ186" s="89" t="s">
        <v>85</v>
      </c>
      <c r="BK186" s="255">
        <f>ROUND(I186*H186,2)</f>
        <v>0</v>
      </c>
      <c r="BL186" s="89" t="s">
        <v>569</v>
      </c>
      <c r="BM186" s="254" t="s">
        <v>976</v>
      </c>
    </row>
    <row r="187" spans="1:65" s="112" customFormat="1" ht="29.25" x14ac:dyDescent="0.2">
      <c r="A187" s="107"/>
      <c r="B187" s="108"/>
      <c r="C187" s="107"/>
      <c r="D187" s="262" t="s">
        <v>139</v>
      </c>
      <c r="E187" s="107"/>
      <c r="F187" s="269" t="s">
        <v>964</v>
      </c>
      <c r="G187" s="107"/>
      <c r="H187" s="107"/>
      <c r="I187" s="176"/>
      <c r="J187" s="107"/>
      <c r="K187" s="107"/>
      <c r="L187" s="108"/>
      <c r="M187" s="258"/>
      <c r="N187" s="259"/>
      <c r="O187" s="138"/>
      <c r="P187" s="138"/>
      <c r="Q187" s="138"/>
      <c r="R187" s="138"/>
      <c r="S187" s="138"/>
      <c r="T187" s="139"/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T187" s="89" t="s">
        <v>139</v>
      </c>
      <c r="AU187" s="89" t="s">
        <v>18</v>
      </c>
    </row>
    <row r="188" spans="1:65" s="233" customFormat="1" ht="22.9" customHeight="1" x14ac:dyDescent="0.2">
      <c r="B188" s="234"/>
      <c r="D188" s="235" t="s">
        <v>79</v>
      </c>
      <c r="E188" s="287" t="s">
        <v>597</v>
      </c>
      <c r="F188" s="287" t="s">
        <v>598</v>
      </c>
      <c r="I188" s="178"/>
      <c r="J188" s="288">
        <f>BK188</f>
        <v>0</v>
      </c>
      <c r="L188" s="234"/>
      <c r="M188" s="238"/>
      <c r="N188" s="239"/>
      <c r="O188" s="239"/>
      <c r="P188" s="240">
        <f>SUM(P189:P190)</f>
        <v>0</v>
      </c>
      <c r="Q188" s="239"/>
      <c r="R188" s="240">
        <f>SUM(R189:R190)</f>
        <v>0</v>
      </c>
      <c r="S188" s="239"/>
      <c r="T188" s="241">
        <f>SUM(T189:T190)</f>
        <v>0</v>
      </c>
      <c r="AR188" s="235" t="s">
        <v>128</v>
      </c>
      <c r="AT188" s="242" t="s">
        <v>79</v>
      </c>
      <c r="AU188" s="242" t="s">
        <v>85</v>
      </c>
      <c r="AY188" s="235" t="s">
        <v>118</v>
      </c>
      <c r="BK188" s="243">
        <f>SUM(BK189:BK190)</f>
        <v>0</v>
      </c>
    </row>
    <row r="189" spans="1:65" s="112" customFormat="1" ht="16.5" customHeight="1" x14ac:dyDescent="0.2">
      <c r="A189" s="107"/>
      <c r="B189" s="108"/>
      <c r="C189" s="244" t="s">
        <v>173</v>
      </c>
      <c r="D189" s="244" t="s">
        <v>120</v>
      </c>
      <c r="E189" s="245" t="s">
        <v>977</v>
      </c>
      <c r="F189" s="307" t="s">
        <v>978</v>
      </c>
      <c r="G189" s="308" t="s">
        <v>979</v>
      </c>
      <c r="H189" s="309">
        <v>1</v>
      </c>
      <c r="I189" s="310">
        <f>SUM('Rekapitulace I.+II.'!AG95:AM95,'Rekapitulace I.+II.'!AG96:AM96,'Rekapitulace I.+II.'!AG97:AM97,'Rekapitulace I.+II.'!AG98:AM98)*3%</f>
        <v>0</v>
      </c>
      <c r="J189" s="311">
        <f>ROUND(I189*H189,2)</f>
        <v>0</v>
      </c>
      <c r="K189" s="307" t="s">
        <v>188</v>
      </c>
      <c r="L189" s="108"/>
      <c r="M189" s="250" t="s">
        <v>1</v>
      </c>
      <c r="N189" s="251" t="s">
        <v>45</v>
      </c>
      <c r="O189" s="252">
        <v>0</v>
      </c>
      <c r="P189" s="252">
        <f>O189*H189</f>
        <v>0</v>
      </c>
      <c r="Q189" s="252">
        <v>0</v>
      </c>
      <c r="R189" s="252">
        <f>Q189*H189</f>
        <v>0</v>
      </c>
      <c r="S189" s="252">
        <v>0</v>
      </c>
      <c r="T189" s="253">
        <f>S189*H189</f>
        <v>0</v>
      </c>
      <c r="U189" s="107"/>
      <c r="V189" s="107"/>
      <c r="W189" s="107"/>
      <c r="X189" s="107"/>
      <c r="Y189" s="107"/>
      <c r="Z189" s="107"/>
      <c r="AA189" s="107"/>
      <c r="AB189" s="107"/>
      <c r="AC189" s="107"/>
      <c r="AD189" s="107"/>
      <c r="AE189" s="107"/>
      <c r="AR189" s="254" t="s">
        <v>569</v>
      </c>
      <c r="AT189" s="254" t="s">
        <v>120</v>
      </c>
      <c r="AU189" s="254" t="s">
        <v>18</v>
      </c>
      <c r="AY189" s="89" t="s">
        <v>118</v>
      </c>
      <c r="BE189" s="255">
        <f>IF(N189="základní",J189,0)</f>
        <v>0</v>
      </c>
      <c r="BF189" s="255">
        <f>IF(N189="snížená",J189,0)</f>
        <v>0</v>
      </c>
      <c r="BG189" s="255">
        <f>IF(N189="zákl. přenesená",J189,0)</f>
        <v>0</v>
      </c>
      <c r="BH189" s="255">
        <f>IF(N189="sníž. přenesená",J189,0)</f>
        <v>0</v>
      </c>
      <c r="BI189" s="255">
        <f>IF(N189="nulová",J189,0)</f>
        <v>0</v>
      </c>
      <c r="BJ189" s="89" t="s">
        <v>85</v>
      </c>
      <c r="BK189" s="255">
        <f>ROUND(I189*H189,2)</f>
        <v>0</v>
      </c>
      <c r="BL189" s="89" t="s">
        <v>569</v>
      </c>
      <c r="BM189" s="254" t="s">
        <v>980</v>
      </c>
    </row>
    <row r="190" spans="1:65" s="112" customFormat="1" x14ac:dyDescent="0.2">
      <c r="A190" s="107"/>
      <c r="B190" s="108"/>
      <c r="C190" s="107"/>
      <c r="D190" s="256" t="s">
        <v>124</v>
      </c>
      <c r="E190" s="107"/>
      <c r="F190" s="257" t="s">
        <v>981</v>
      </c>
      <c r="G190" s="107"/>
      <c r="H190" s="107"/>
      <c r="I190" s="176"/>
      <c r="J190" s="107"/>
      <c r="K190" s="107"/>
      <c r="L190" s="108"/>
      <c r="M190" s="258"/>
      <c r="N190" s="259"/>
      <c r="O190" s="138"/>
      <c r="P190" s="138"/>
      <c r="Q190" s="138"/>
      <c r="R190" s="138"/>
      <c r="S190" s="138"/>
      <c r="T190" s="139"/>
      <c r="U190" s="107"/>
      <c r="V190" s="107"/>
      <c r="W190" s="107"/>
      <c r="X190" s="107"/>
      <c r="Y190" s="107"/>
      <c r="Z190" s="107"/>
      <c r="AA190" s="107"/>
      <c r="AB190" s="107"/>
      <c r="AC190" s="107"/>
      <c r="AD190" s="107"/>
      <c r="AE190" s="107"/>
      <c r="AT190" s="89" t="s">
        <v>124</v>
      </c>
      <c r="AU190" s="89" t="s">
        <v>18</v>
      </c>
    </row>
    <row r="191" spans="1:65" s="233" customFormat="1" ht="22.9" customHeight="1" x14ac:dyDescent="0.2">
      <c r="B191" s="234"/>
      <c r="D191" s="235" t="s">
        <v>79</v>
      </c>
      <c r="E191" s="287" t="s">
        <v>982</v>
      </c>
      <c r="F191" s="287" t="s">
        <v>983</v>
      </c>
      <c r="I191" s="178"/>
      <c r="J191" s="288">
        <f>BK191</f>
        <v>0</v>
      </c>
      <c r="L191" s="234"/>
      <c r="M191" s="238"/>
      <c r="N191" s="239"/>
      <c r="O191" s="239"/>
      <c r="P191" s="240">
        <f>SUM(P192:P197)</f>
        <v>0</v>
      </c>
      <c r="Q191" s="239"/>
      <c r="R191" s="240">
        <f>SUM(R192:R197)</f>
        <v>0</v>
      </c>
      <c r="S191" s="239"/>
      <c r="T191" s="241">
        <f>SUM(T192:T197)</f>
        <v>0</v>
      </c>
      <c r="AR191" s="235" t="s">
        <v>128</v>
      </c>
      <c r="AT191" s="242" t="s">
        <v>79</v>
      </c>
      <c r="AU191" s="242" t="s">
        <v>85</v>
      </c>
      <c r="AY191" s="235" t="s">
        <v>118</v>
      </c>
      <c r="BK191" s="243">
        <f>SUM(BK192:BK197)</f>
        <v>0</v>
      </c>
    </row>
    <row r="192" spans="1:65" s="112" customFormat="1" ht="16.5" customHeight="1" x14ac:dyDescent="0.2">
      <c r="A192" s="107"/>
      <c r="B192" s="108"/>
      <c r="C192" s="244" t="s">
        <v>176</v>
      </c>
      <c r="D192" s="244" t="s">
        <v>120</v>
      </c>
      <c r="E192" s="245" t="s">
        <v>984</v>
      </c>
      <c r="F192" s="246" t="s">
        <v>985</v>
      </c>
      <c r="G192" s="247" t="s">
        <v>568</v>
      </c>
      <c r="H192" s="248">
        <v>1</v>
      </c>
      <c r="I192" s="85"/>
      <c r="J192" s="249">
        <f>ROUND(I192*H192,2)</f>
        <v>0</v>
      </c>
      <c r="K192" s="246" t="s">
        <v>1</v>
      </c>
      <c r="L192" s="108"/>
      <c r="M192" s="250" t="s">
        <v>1</v>
      </c>
      <c r="N192" s="251" t="s">
        <v>45</v>
      </c>
      <c r="O192" s="252">
        <v>0</v>
      </c>
      <c r="P192" s="252">
        <f>O192*H192</f>
        <v>0</v>
      </c>
      <c r="Q192" s="252">
        <v>0</v>
      </c>
      <c r="R192" s="252">
        <f>Q192*H192</f>
        <v>0</v>
      </c>
      <c r="S192" s="252">
        <v>0</v>
      </c>
      <c r="T192" s="253">
        <f>S192*H192</f>
        <v>0</v>
      </c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R192" s="254" t="s">
        <v>569</v>
      </c>
      <c r="AT192" s="254" t="s">
        <v>120</v>
      </c>
      <c r="AU192" s="254" t="s">
        <v>18</v>
      </c>
      <c r="AY192" s="89" t="s">
        <v>118</v>
      </c>
      <c r="BE192" s="255">
        <f>IF(N192="základní",J192,0)</f>
        <v>0</v>
      </c>
      <c r="BF192" s="255">
        <f>IF(N192="snížená",J192,0)</f>
        <v>0</v>
      </c>
      <c r="BG192" s="255">
        <f>IF(N192="zákl. přenesená",J192,0)</f>
        <v>0</v>
      </c>
      <c r="BH192" s="255">
        <f>IF(N192="sníž. přenesená",J192,0)</f>
        <v>0</v>
      </c>
      <c r="BI192" s="255">
        <f>IF(N192="nulová",J192,0)</f>
        <v>0</v>
      </c>
      <c r="BJ192" s="89" t="s">
        <v>85</v>
      </c>
      <c r="BK192" s="255">
        <f>ROUND(I192*H192,2)</f>
        <v>0</v>
      </c>
      <c r="BL192" s="89" t="s">
        <v>569</v>
      </c>
      <c r="BM192" s="254" t="s">
        <v>986</v>
      </c>
    </row>
    <row r="193" spans="1:65" s="112" customFormat="1" ht="58.5" x14ac:dyDescent="0.2">
      <c r="A193" s="107"/>
      <c r="B193" s="108"/>
      <c r="C193" s="107"/>
      <c r="D193" s="262" t="s">
        <v>139</v>
      </c>
      <c r="E193" s="107"/>
      <c r="F193" s="269" t="s">
        <v>987</v>
      </c>
      <c r="G193" s="107"/>
      <c r="H193" s="107"/>
      <c r="I193" s="176"/>
      <c r="J193" s="107"/>
      <c r="K193" s="107"/>
      <c r="L193" s="108"/>
      <c r="M193" s="258"/>
      <c r="N193" s="259"/>
      <c r="O193" s="138"/>
      <c r="P193" s="138"/>
      <c r="Q193" s="138"/>
      <c r="R193" s="138"/>
      <c r="S193" s="138"/>
      <c r="T193" s="139"/>
      <c r="U193" s="107"/>
      <c r="V193" s="107"/>
      <c r="W193" s="107"/>
      <c r="X193" s="107"/>
      <c r="Y193" s="107"/>
      <c r="Z193" s="107"/>
      <c r="AA193" s="107"/>
      <c r="AB193" s="107"/>
      <c r="AC193" s="107"/>
      <c r="AD193" s="107"/>
      <c r="AE193" s="107"/>
      <c r="AT193" s="89" t="s">
        <v>139</v>
      </c>
      <c r="AU193" s="89" t="s">
        <v>18</v>
      </c>
    </row>
    <row r="194" spans="1:65" s="112" customFormat="1" ht="16.5" customHeight="1" x14ac:dyDescent="0.2">
      <c r="A194" s="107"/>
      <c r="B194" s="108"/>
      <c r="C194" s="244" t="s">
        <v>182</v>
      </c>
      <c r="D194" s="244" t="s">
        <v>120</v>
      </c>
      <c r="E194" s="245" t="s">
        <v>988</v>
      </c>
      <c r="F194" s="246" t="s">
        <v>989</v>
      </c>
      <c r="G194" s="247" t="s">
        <v>568</v>
      </c>
      <c r="H194" s="248">
        <v>1</v>
      </c>
      <c r="I194" s="85"/>
      <c r="J194" s="249">
        <f>ROUND(I194*H194,2)</f>
        <v>0</v>
      </c>
      <c r="K194" s="246" t="s">
        <v>1</v>
      </c>
      <c r="L194" s="108"/>
      <c r="M194" s="250" t="s">
        <v>1</v>
      </c>
      <c r="N194" s="251" t="s">
        <v>45</v>
      </c>
      <c r="O194" s="252">
        <v>0</v>
      </c>
      <c r="P194" s="252">
        <f>O194*H194</f>
        <v>0</v>
      </c>
      <c r="Q194" s="252">
        <v>0</v>
      </c>
      <c r="R194" s="252">
        <f>Q194*H194</f>
        <v>0</v>
      </c>
      <c r="S194" s="252">
        <v>0</v>
      </c>
      <c r="T194" s="253">
        <f>S194*H194</f>
        <v>0</v>
      </c>
      <c r="U194" s="107"/>
      <c r="V194" s="107"/>
      <c r="W194" s="107"/>
      <c r="X194" s="107"/>
      <c r="Y194" s="107"/>
      <c r="Z194" s="107"/>
      <c r="AA194" s="107"/>
      <c r="AB194" s="107"/>
      <c r="AC194" s="107"/>
      <c r="AD194" s="107"/>
      <c r="AE194" s="107"/>
      <c r="AR194" s="254" t="s">
        <v>569</v>
      </c>
      <c r="AT194" s="254" t="s">
        <v>120</v>
      </c>
      <c r="AU194" s="254" t="s">
        <v>18</v>
      </c>
      <c r="AY194" s="89" t="s">
        <v>118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89" t="s">
        <v>85</v>
      </c>
      <c r="BK194" s="255">
        <f>ROUND(I194*H194,2)</f>
        <v>0</v>
      </c>
      <c r="BL194" s="89" t="s">
        <v>569</v>
      </c>
      <c r="BM194" s="254" t="s">
        <v>990</v>
      </c>
    </row>
    <row r="195" spans="1:65" s="112" customFormat="1" ht="48.75" x14ac:dyDescent="0.2">
      <c r="A195" s="107"/>
      <c r="B195" s="108"/>
      <c r="C195" s="107"/>
      <c r="D195" s="262" t="s">
        <v>139</v>
      </c>
      <c r="E195" s="107"/>
      <c r="F195" s="269" t="s">
        <v>991</v>
      </c>
      <c r="G195" s="107"/>
      <c r="H195" s="107"/>
      <c r="I195" s="176"/>
      <c r="J195" s="107"/>
      <c r="K195" s="107"/>
      <c r="L195" s="108"/>
      <c r="M195" s="258"/>
      <c r="N195" s="259"/>
      <c r="O195" s="138"/>
      <c r="P195" s="138"/>
      <c r="Q195" s="138"/>
      <c r="R195" s="138"/>
      <c r="S195" s="138"/>
      <c r="T195" s="139"/>
      <c r="U195" s="107"/>
      <c r="V195" s="107"/>
      <c r="W195" s="107"/>
      <c r="X195" s="107"/>
      <c r="Y195" s="107"/>
      <c r="Z195" s="107"/>
      <c r="AA195" s="107"/>
      <c r="AB195" s="107"/>
      <c r="AC195" s="107"/>
      <c r="AD195" s="107"/>
      <c r="AE195" s="107"/>
      <c r="AT195" s="89" t="s">
        <v>139</v>
      </c>
      <c r="AU195" s="89" t="s">
        <v>18</v>
      </c>
    </row>
    <row r="196" spans="1:65" s="112" customFormat="1" ht="16.5" customHeight="1" x14ac:dyDescent="0.2">
      <c r="A196" s="107"/>
      <c r="B196" s="108"/>
      <c r="C196" s="244" t="s">
        <v>185</v>
      </c>
      <c r="D196" s="244" t="s">
        <v>120</v>
      </c>
      <c r="E196" s="245" t="s">
        <v>992</v>
      </c>
      <c r="F196" s="246" t="s">
        <v>993</v>
      </c>
      <c r="G196" s="247" t="s">
        <v>568</v>
      </c>
      <c r="H196" s="248">
        <v>1</v>
      </c>
      <c r="I196" s="85"/>
      <c r="J196" s="249">
        <f>ROUND(I196*H196,2)</f>
        <v>0</v>
      </c>
      <c r="K196" s="246" t="s">
        <v>1</v>
      </c>
      <c r="L196" s="108"/>
      <c r="M196" s="250" t="s">
        <v>1</v>
      </c>
      <c r="N196" s="251" t="s">
        <v>45</v>
      </c>
      <c r="O196" s="252">
        <v>0</v>
      </c>
      <c r="P196" s="252">
        <f>O196*H196</f>
        <v>0</v>
      </c>
      <c r="Q196" s="252">
        <v>0</v>
      </c>
      <c r="R196" s="252">
        <f>Q196*H196</f>
        <v>0</v>
      </c>
      <c r="S196" s="252">
        <v>0</v>
      </c>
      <c r="T196" s="253">
        <f>S196*H196</f>
        <v>0</v>
      </c>
      <c r="U196" s="107"/>
      <c r="V196" s="107"/>
      <c r="W196" s="107"/>
      <c r="X196" s="107"/>
      <c r="Y196" s="107"/>
      <c r="Z196" s="107"/>
      <c r="AA196" s="107"/>
      <c r="AB196" s="107"/>
      <c r="AC196" s="107"/>
      <c r="AD196" s="107"/>
      <c r="AE196" s="107"/>
      <c r="AR196" s="254" t="s">
        <v>569</v>
      </c>
      <c r="AT196" s="254" t="s">
        <v>120</v>
      </c>
      <c r="AU196" s="254" t="s">
        <v>18</v>
      </c>
      <c r="AY196" s="89" t="s">
        <v>118</v>
      </c>
      <c r="BE196" s="255">
        <f>IF(N196="základní",J196,0)</f>
        <v>0</v>
      </c>
      <c r="BF196" s="255">
        <f>IF(N196="snížená",J196,0)</f>
        <v>0</v>
      </c>
      <c r="BG196" s="255">
        <f>IF(N196="zákl. přenesená",J196,0)</f>
        <v>0</v>
      </c>
      <c r="BH196" s="255">
        <f>IF(N196="sníž. přenesená",J196,0)</f>
        <v>0</v>
      </c>
      <c r="BI196" s="255">
        <f>IF(N196="nulová",J196,0)</f>
        <v>0</v>
      </c>
      <c r="BJ196" s="89" t="s">
        <v>85</v>
      </c>
      <c r="BK196" s="255">
        <f>ROUND(I196*H196,2)</f>
        <v>0</v>
      </c>
      <c r="BL196" s="89" t="s">
        <v>569</v>
      </c>
      <c r="BM196" s="254" t="s">
        <v>994</v>
      </c>
    </row>
    <row r="197" spans="1:65" s="112" customFormat="1" ht="29.25" x14ac:dyDescent="0.2">
      <c r="A197" s="107"/>
      <c r="B197" s="108"/>
      <c r="C197" s="107"/>
      <c r="D197" s="262" t="s">
        <v>139</v>
      </c>
      <c r="E197" s="107"/>
      <c r="F197" s="269" t="s">
        <v>995</v>
      </c>
      <c r="G197" s="107"/>
      <c r="H197" s="107"/>
      <c r="I197" s="176"/>
      <c r="J197" s="107"/>
      <c r="K197" s="107"/>
      <c r="L197" s="108"/>
      <c r="M197" s="258"/>
      <c r="N197" s="259"/>
      <c r="O197" s="138"/>
      <c r="P197" s="138"/>
      <c r="Q197" s="138"/>
      <c r="R197" s="138"/>
      <c r="S197" s="138"/>
      <c r="T197" s="139"/>
      <c r="U197" s="107"/>
      <c r="V197" s="107"/>
      <c r="W197" s="107"/>
      <c r="X197" s="107"/>
      <c r="Y197" s="107"/>
      <c r="Z197" s="107"/>
      <c r="AA197" s="107"/>
      <c r="AB197" s="107"/>
      <c r="AC197" s="107"/>
      <c r="AD197" s="107"/>
      <c r="AE197" s="107"/>
      <c r="AT197" s="89" t="s">
        <v>139</v>
      </c>
      <c r="AU197" s="89" t="s">
        <v>18</v>
      </c>
    </row>
    <row r="198" spans="1:65" s="233" customFormat="1" ht="22.9" customHeight="1" x14ac:dyDescent="0.2">
      <c r="B198" s="234"/>
      <c r="D198" s="235" t="s">
        <v>79</v>
      </c>
      <c r="E198" s="287" t="s">
        <v>996</v>
      </c>
      <c r="F198" s="287" t="s">
        <v>997</v>
      </c>
      <c r="I198" s="178"/>
      <c r="J198" s="288">
        <f>BK198</f>
        <v>1638854</v>
      </c>
      <c r="L198" s="234"/>
      <c r="M198" s="238"/>
      <c r="N198" s="239"/>
      <c r="O198" s="239"/>
      <c r="P198" s="240">
        <f>SUM(P199:P210)</f>
        <v>0</v>
      </c>
      <c r="Q198" s="239"/>
      <c r="R198" s="240">
        <f>SUM(R199:R210)</f>
        <v>0</v>
      </c>
      <c r="S198" s="239"/>
      <c r="T198" s="241">
        <f>SUM(T199:T210)</f>
        <v>0</v>
      </c>
      <c r="AR198" s="235" t="s">
        <v>128</v>
      </c>
      <c r="AT198" s="242" t="s">
        <v>79</v>
      </c>
      <c r="AU198" s="242" t="s">
        <v>85</v>
      </c>
      <c r="AY198" s="235" t="s">
        <v>118</v>
      </c>
      <c r="BK198" s="243">
        <f>SUM(BK199:BK210)</f>
        <v>1638854</v>
      </c>
    </row>
    <row r="199" spans="1:65" s="112" customFormat="1" ht="16.5" customHeight="1" x14ac:dyDescent="0.2">
      <c r="A199" s="107"/>
      <c r="B199" s="108"/>
      <c r="C199" s="244" t="s">
        <v>186</v>
      </c>
      <c r="D199" s="244" t="s">
        <v>120</v>
      </c>
      <c r="E199" s="245" t="s">
        <v>998</v>
      </c>
      <c r="F199" s="246" t="s">
        <v>999</v>
      </c>
      <c r="G199" s="247" t="s">
        <v>568</v>
      </c>
      <c r="H199" s="248">
        <v>1</v>
      </c>
      <c r="I199" s="85"/>
      <c r="J199" s="249">
        <f>ROUND(I199*H199,2)</f>
        <v>0</v>
      </c>
      <c r="K199" s="246" t="s">
        <v>122</v>
      </c>
      <c r="L199" s="108"/>
      <c r="M199" s="250" t="s">
        <v>1</v>
      </c>
      <c r="N199" s="251" t="s">
        <v>45</v>
      </c>
      <c r="O199" s="252">
        <v>0</v>
      </c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107"/>
      <c r="V199" s="107"/>
      <c r="W199" s="107"/>
      <c r="X199" s="107"/>
      <c r="Y199" s="107"/>
      <c r="Z199" s="107"/>
      <c r="AA199" s="107"/>
      <c r="AB199" s="107"/>
      <c r="AC199" s="107"/>
      <c r="AD199" s="107"/>
      <c r="AE199" s="107"/>
      <c r="AR199" s="254" t="s">
        <v>569</v>
      </c>
      <c r="AT199" s="254" t="s">
        <v>120</v>
      </c>
      <c r="AU199" s="254" t="s">
        <v>18</v>
      </c>
      <c r="AY199" s="89" t="s">
        <v>118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89" t="s">
        <v>85</v>
      </c>
      <c r="BK199" s="255">
        <f>ROUND(I199*H199,2)</f>
        <v>0</v>
      </c>
      <c r="BL199" s="89" t="s">
        <v>569</v>
      </c>
      <c r="BM199" s="254" t="s">
        <v>1000</v>
      </c>
    </row>
    <row r="200" spans="1:65" s="112" customFormat="1" x14ac:dyDescent="0.2">
      <c r="A200" s="107"/>
      <c r="B200" s="108"/>
      <c r="C200" s="107"/>
      <c r="D200" s="256" t="s">
        <v>124</v>
      </c>
      <c r="E200" s="107"/>
      <c r="F200" s="257" t="s">
        <v>1001</v>
      </c>
      <c r="G200" s="107"/>
      <c r="H200" s="107"/>
      <c r="I200" s="176"/>
      <c r="J200" s="107"/>
      <c r="K200" s="107"/>
      <c r="L200" s="108"/>
      <c r="M200" s="258"/>
      <c r="N200" s="259"/>
      <c r="O200" s="138"/>
      <c r="P200" s="138"/>
      <c r="Q200" s="138"/>
      <c r="R200" s="138"/>
      <c r="S200" s="138"/>
      <c r="T200" s="139"/>
      <c r="U200" s="107"/>
      <c r="V200" s="107"/>
      <c r="W200" s="107"/>
      <c r="X200" s="107"/>
      <c r="Y200" s="107"/>
      <c r="Z200" s="107"/>
      <c r="AA200" s="107"/>
      <c r="AB200" s="107"/>
      <c r="AC200" s="107"/>
      <c r="AD200" s="107"/>
      <c r="AE200" s="107"/>
      <c r="AT200" s="89" t="s">
        <v>124</v>
      </c>
      <c r="AU200" s="89" t="s">
        <v>18</v>
      </c>
    </row>
    <row r="201" spans="1:65" s="112" customFormat="1" ht="29.25" x14ac:dyDescent="0.2">
      <c r="A201" s="107"/>
      <c r="B201" s="108"/>
      <c r="C201" s="107"/>
      <c r="D201" s="262" t="s">
        <v>139</v>
      </c>
      <c r="E201" s="107"/>
      <c r="F201" s="269" t="s">
        <v>1002</v>
      </c>
      <c r="G201" s="107"/>
      <c r="H201" s="107"/>
      <c r="I201" s="176"/>
      <c r="J201" s="107"/>
      <c r="K201" s="107"/>
      <c r="L201" s="108"/>
      <c r="M201" s="258"/>
      <c r="N201" s="259"/>
      <c r="O201" s="138"/>
      <c r="P201" s="138"/>
      <c r="Q201" s="138"/>
      <c r="R201" s="138"/>
      <c r="S201" s="138"/>
      <c r="T201" s="139"/>
      <c r="U201" s="107"/>
      <c r="V201" s="107"/>
      <c r="W201" s="107"/>
      <c r="X201" s="107"/>
      <c r="Y201" s="107"/>
      <c r="Z201" s="107"/>
      <c r="AA201" s="107"/>
      <c r="AB201" s="107"/>
      <c r="AC201" s="107"/>
      <c r="AD201" s="107"/>
      <c r="AE201" s="107"/>
      <c r="AT201" s="89" t="s">
        <v>139</v>
      </c>
      <c r="AU201" s="89" t="s">
        <v>18</v>
      </c>
    </row>
    <row r="202" spans="1:65" s="112" customFormat="1" ht="16.5" customHeight="1" x14ac:dyDescent="0.2">
      <c r="A202" s="107"/>
      <c r="B202" s="108"/>
      <c r="C202" s="244" t="s">
        <v>190</v>
      </c>
      <c r="D202" s="244" t="s">
        <v>120</v>
      </c>
      <c r="E202" s="245" t="s">
        <v>1003</v>
      </c>
      <c r="F202" s="246" t="s">
        <v>1004</v>
      </c>
      <c r="G202" s="247" t="s">
        <v>568</v>
      </c>
      <c r="H202" s="248">
        <v>1</v>
      </c>
      <c r="I202" s="85"/>
      <c r="J202" s="249">
        <f>ROUND(I202*H202,2)</f>
        <v>0</v>
      </c>
      <c r="K202" s="246" t="s">
        <v>1</v>
      </c>
      <c r="L202" s="108"/>
      <c r="M202" s="250" t="s">
        <v>1</v>
      </c>
      <c r="N202" s="251" t="s">
        <v>45</v>
      </c>
      <c r="O202" s="252">
        <v>0</v>
      </c>
      <c r="P202" s="252">
        <f>O202*H202</f>
        <v>0</v>
      </c>
      <c r="Q202" s="252">
        <v>0</v>
      </c>
      <c r="R202" s="252">
        <f>Q202*H202</f>
        <v>0</v>
      </c>
      <c r="S202" s="252">
        <v>0</v>
      </c>
      <c r="T202" s="253">
        <f>S202*H202</f>
        <v>0</v>
      </c>
      <c r="U202" s="107"/>
      <c r="V202" s="107"/>
      <c r="W202" s="107"/>
      <c r="X202" s="107"/>
      <c r="Y202" s="107"/>
      <c r="Z202" s="107"/>
      <c r="AA202" s="107"/>
      <c r="AB202" s="107"/>
      <c r="AC202" s="107"/>
      <c r="AD202" s="107"/>
      <c r="AE202" s="107"/>
      <c r="AR202" s="254" t="s">
        <v>569</v>
      </c>
      <c r="AT202" s="254" t="s">
        <v>120</v>
      </c>
      <c r="AU202" s="254" t="s">
        <v>18</v>
      </c>
      <c r="AY202" s="89" t="s">
        <v>118</v>
      </c>
      <c r="BE202" s="255">
        <f>IF(N202="základní",J202,0)</f>
        <v>0</v>
      </c>
      <c r="BF202" s="255">
        <f>IF(N202="snížená",J202,0)</f>
        <v>0</v>
      </c>
      <c r="BG202" s="255">
        <f>IF(N202="zákl. přenesená",J202,0)</f>
        <v>0</v>
      </c>
      <c r="BH202" s="255">
        <f>IF(N202="sníž. přenesená",J202,0)</f>
        <v>0</v>
      </c>
      <c r="BI202" s="255">
        <f>IF(N202="nulová",J202,0)</f>
        <v>0</v>
      </c>
      <c r="BJ202" s="89" t="s">
        <v>85</v>
      </c>
      <c r="BK202" s="255">
        <f>ROUND(I202*H202,2)</f>
        <v>0</v>
      </c>
      <c r="BL202" s="89" t="s">
        <v>569</v>
      </c>
      <c r="BM202" s="254" t="s">
        <v>1005</v>
      </c>
    </row>
    <row r="203" spans="1:65" s="112" customFormat="1" ht="16.5" customHeight="1" x14ac:dyDescent="0.2">
      <c r="A203" s="107"/>
      <c r="B203" s="108"/>
      <c r="C203" s="244" t="s">
        <v>191</v>
      </c>
      <c r="D203" s="244" t="s">
        <v>120</v>
      </c>
      <c r="E203" s="245" t="s">
        <v>1006</v>
      </c>
      <c r="F203" s="246" t="s">
        <v>1007</v>
      </c>
      <c r="G203" s="247" t="s">
        <v>568</v>
      </c>
      <c r="H203" s="248">
        <v>1</v>
      </c>
      <c r="I203" s="85"/>
      <c r="J203" s="249">
        <f>ROUND(I203*H203,2)</f>
        <v>0</v>
      </c>
      <c r="K203" s="246" t="s">
        <v>122</v>
      </c>
      <c r="L203" s="108"/>
      <c r="M203" s="250" t="s">
        <v>1</v>
      </c>
      <c r="N203" s="251" t="s">
        <v>45</v>
      </c>
      <c r="O203" s="252">
        <v>0</v>
      </c>
      <c r="P203" s="252">
        <f>O203*H203</f>
        <v>0</v>
      </c>
      <c r="Q203" s="252">
        <v>0</v>
      </c>
      <c r="R203" s="252">
        <f>Q203*H203</f>
        <v>0</v>
      </c>
      <c r="S203" s="252">
        <v>0</v>
      </c>
      <c r="T203" s="253">
        <f>S203*H203</f>
        <v>0</v>
      </c>
      <c r="U203" s="107"/>
      <c r="V203" s="107"/>
      <c r="W203" s="107"/>
      <c r="X203" s="107"/>
      <c r="Y203" s="107"/>
      <c r="Z203" s="107"/>
      <c r="AA203" s="107"/>
      <c r="AB203" s="107"/>
      <c r="AC203" s="107"/>
      <c r="AD203" s="107"/>
      <c r="AE203" s="107"/>
      <c r="AR203" s="254" t="s">
        <v>569</v>
      </c>
      <c r="AT203" s="254" t="s">
        <v>120</v>
      </c>
      <c r="AU203" s="254" t="s">
        <v>18</v>
      </c>
      <c r="AY203" s="89" t="s">
        <v>118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89" t="s">
        <v>85</v>
      </c>
      <c r="BK203" s="255">
        <f>ROUND(I203*H203,2)</f>
        <v>0</v>
      </c>
      <c r="BL203" s="89" t="s">
        <v>569</v>
      </c>
      <c r="BM203" s="254" t="s">
        <v>1008</v>
      </c>
    </row>
    <row r="204" spans="1:65" s="112" customFormat="1" x14ac:dyDescent="0.2">
      <c r="A204" s="107"/>
      <c r="B204" s="108"/>
      <c r="C204" s="107"/>
      <c r="D204" s="256" t="s">
        <v>124</v>
      </c>
      <c r="E204" s="107"/>
      <c r="F204" s="257" t="s">
        <v>1009</v>
      </c>
      <c r="G204" s="107"/>
      <c r="H204" s="107"/>
      <c r="I204" s="176"/>
      <c r="J204" s="107"/>
      <c r="K204" s="107"/>
      <c r="L204" s="108"/>
      <c r="M204" s="258"/>
      <c r="N204" s="259"/>
      <c r="O204" s="138"/>
      <c r="P204" s="138"/>
      <c r="Q204" s="138"/>
      <c r="R204" s="138"/>
      <c r="S204" s="138"/>
      <c r="T204" s="139"/>
      <c r="U204" s="107"/>
      <c r="V204" s="107"/>
      <c r="W204" s="107"/>
      <c r="X204" s="107"/>
      <c r="Y204" s="107"/>
      <c r="Z204" s="107"/>
      <c r="AA204" s="107"/>
      <c r="AB204" s="107"/>
      <c r="AC204" s="107"/>
      <c r="AD204" s="107"/>
      <c r="AE204" s="107"/>
      <c r="AT204" s="89" t="s">
        <v>124</v>
      </c>
      <c r="AU204" s="89" t="s">
        <v>18</v>
      </c>
    </row>
    <row r="205" spans="1:65" s="112" customFormat="1" ht="29.25" x14ac:dyDescent="0.2">
      <c r="A205" s="107"/>
      <c r="B205" s="108"/>
      <c r="C205" s="107"/>
      <c r="D205" s="262" t="s">
        <v>139</v>
      </c>
      <c r="E205" s="107"/>
      <c r="F205" s="269" t="s">
        <v>1010</v>
      </c>
      <c r="G205" s="107"/>
      <c r="H205" s="107"/>
      <c r="I205" s="176"/>
      <c r="J205" s="107"/>
      <c r="K205" s="107"/>
      <c r="L205" s="108"/>
      <c r="M205" s="258"/>
      <c r="N205" s="259"/>
      <c r="O205" s="138"/>
      <c r="P205" s="138"/>
      <c r="Q205" s="138"/>
      <c r="R205" s="138"/>
      <c r="S205" s="138"/>
      <c r="T205" s="139"/>
      <c r="U205" s="107"/>
      <c r="V205" s="107"/>
      <c r="W205" s="107"/>
      <c r="X205" s="107"/>
      <c r="Y205" s="107"/>
      <c r="Z205" s="107"/>
      <c r="AA205" s="107"/>
      <c r="AB205" s="107"/>
      <c r="AC205" s="107"/>
      <c r="AD205" s="107"/>
      <c r="AE205" s="107"/>
      <c r="AT205" s="89" t="s">
        <v>139</v>
      </c>
      <c r="AU205" s="89" t="s">
        <v>18</v>
      </c>
    </row>
    <row r="206" spans="1:65" s="112" customFormat="1" ht="16.5" customHeight="1" x14ac:dyDescent="0.2">
      <c r="A206" s="107"/>
      <c r="B206" s="108"/>
      <c r="C206" s="244" t="s">
        <v>192</v>
      </c>
      <c r="D206" s="244" t="s">
        <v>120</v>
      </c>
      <c r="E206" s="245" t="s">
        <v>1011</v>
      </c>
      <c r="F206" s="246" t="s">
        <v>1012</v>
      </c>
      <c r="G206" s="247" t="s">
        <v>568</v>
      </c>
      <c r="H206" s="248">
        <v>1</v>
      </c>
      <c r="I206" s="85"/>
      <c r="J206" s="249">
        <f>ROUND(I206*H206,2)</f>
        <v>0</v>
      </c>
      <c r="K206" s="246" t="s">
        <v>122</v>
      </c>
      <c r="L206" s="108"/>
      <c r="M206" s="250" t="s">
        <v>1</v>
      </c>
      <c r="N206" s="251" t="s">
        <v>45</v>
      </c>
      <c r="O206" s="252">
        <v>0</v>
      </c>
      <c r="P206" s="252">
        <f>O206*H206</f>
        <v>0</v>
      </c>
      <c r="Q206" s="252">
        <v>0</v>
      </c>
      <c r="R206" s="252">
        <f>Q206*H206</f>
        <v>0</v>
      </c>
      <c r="S206" s="252">
        <v>0</v>
      </c>
      <c r="T206" s="253">
        <f>S206*H206</f>
        <v>0</v>
      </c>
      <c r="U206" s="107"/>
      <c r="V206" s="107"/>
      <c r="W206" s="107"/>
      <c r="X206" s="107"/>
      <c r="Y206" s="107"/>
      <c r="Z206" s="107"/>
      <c r="AA206" s="107"/>
      <c r="AB206" s="107"/>
      <c r="AC206" s="107"/>
      <c r="AD206" s="107"/>
      <c r="AE206" s="107"/>
      <c r="AR206" s="254" t="s">
        <v>569</v>
      </c>
      <c r="AT206" s="254" t="s">
        <v>120</v>
      </c>
      <c r="AU206" s="254" t="s">
        <v>18</v>
      </c>
      <c r="AY206" s="89" t="s">
        <v>118</v>
      </c>
      <c r="BE206" s="255">
        <f>IF(N206="základní",J206,0)</f>
        <v>0</v>
      </c>
      <c r="BF206" s="255">
        <f>IF(N206="snížená",J206,0)</f>
        <v>0</v>
      </c>
      <c r="BG206" s="255">
        <f>IF(N206="zákl. přenesená",J206,0)</f>
        <v>0</v>
      </c>
      <c r="BH206" s="255">
        <f>IF(N206="sníž. přenesená",J206,0)</f>
        <v>0</v>
      </c>
      <c r="BI206" s="255">
        <f>IF(N206="nulová",J206,0)</f>
        <v>0</v>
      </c>
      <c r="BJ206" s="89" t="s">
        <v>85</v>
      </c>
      <c r="BK206" s="255">
        <f>ROUND(I206*H206,2)</f>
        <v>0</v>
      </c>
      <c r="BL206" s="89" t="s">
        <v>569</v>
      </c>
      <c r="BM206" s="254" t="s">
        <v>1013</v>
      </c>
    </row>
    <row r="207" spans="1:65" s="112" customFormat="1" x14ac:dyDescent="0.2">
      <c r="A207" s="107"/>
      <c r="B207" s="108"/>
      <c r="C207" s="107"/>
      <c r="D207" s="256" t="s">
        <v>124</v>
      </c>
      <c r="E207" s="107"/>
      <c r="F207" s="257" t="s">
        <v>1014</v>
      </c>
      <c r="G207" s="107"/>
      <c r="H207" s="107"/>
      <c r="I207" s="176"/>
      <c r="J207" s="107"/>
      <c r="K207" s="107"/>
      <c r="L207" s="108"/>
      <c r="M207" s="258"/>
      <c r="N207" s="259"/>
      <c r="O207" s="138"/>
      <c r="P207" s="138"/>
      <c r="Q207" s="138"/>
      <c r="R207" s="138"/>
      <c r="S207" s="138"/>
      <c r="T207" s="139"/>
      <c r="U207" s="107"/>
      <c r="V207" s="107"/>
      <c r="W207" s="107"/>
      <c r="X207" s="107"/>
      <c r="Y207" s="107"/>
      <c r="Z207" s="107"/>
      <c r="AA207" s="107"/>
      <c r="AB207" s="107"/>
      <c r="AC207" s="107"/>
      <c r="AD207" s="107"/>
      <c r="AE207" s="107"/>
      <c r="AT207" s="89" t="s">
        <v>124</v>
      </c>
      <c r="AU207" s="89" t="s">
        <v>18</v>
      </c>
    </row>
    <row r="208" spans="1:65" s="112" customFormat="1" ht="29.25" x14ac:dyDescent="0.2">
      <c r="A208" s="107"/>
      <c r="B208" s="108"/>
      <c r="C208" s="107"/>
      <c r="D208" s="262" t="s">
        <v>139</v>
      </c>
      <c r="E208" s="107"/>
      <c r="F208" s="269" t="s">
        <v>1015</v>
      </c>
      <c r="G208" s="107"/>
      <c r="H208" s="107"/>
      <c r="I208" s="176"/>
      <c r="J208" s="107"/>
      <c r="K208" s="107"/>
      <c r="L208" s="108"/>
      <c r="M208" s="294"/>
      <c r="N208" s="295"/>
      <c r="O208" s="296"/>
      <c r="P208" s="296"/>
      <c r="Q208" s="296"/>
      <c r="R208" s="296"/>
      <c r="S208" s="296"/>
      <c r="T208" s="297"/>
      <c r="U208" s="107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T208" s="89" t="s">
        <v>139</v>
      </c>
      <c r="AU208" s="89" t="s">
        <v>18</v>
      </c>
    </row>
    <row r="209" spans="1:65" s="112" customFormat="1" ht="29.25" customHeight="1" x14ac:dyDescent="0.2">
      <c r="A209" s="107"/>
      <c r="B209" s="108"/>
      <c r="C209" s="244">
        <v>36</v>
      </c>
      <c r="D209" s="244" t="s">
        <v>1503</v>
      </c>
      <c r="E209" s="245"/>
      <c r="F209" s="246" t="s">
        <v>1504</v>
      </c>
      <c r="G209" s="247" t="s">
        <v>568</v>
      </c>
      <c r="H209" s="248">
        <v>1</v>
      </c>
      <c r="I209" s="249">
        <v>1638854</v>
      </c>
      <c r="J209" s="249">
        <f>ROUND(I209*H209,2)</f>
        <v>1638854</v>
      </c>
      <c r="K209" s="246" t="s">
        <v>122</v>
      </c>
      <c r="L209" s="108"/>
      <c r="M209" s="250" t="s">
        <v>1</v>
      </c>
      <c r="N209" s="251" t="s">
        <v>45</v>
      </c>
      <c r="O209" s="252">
        <v>0</v>
      </c>
      <c r="P209" s="252">
        <f>O209*H209</f>
        <v>0</v>
      </c>
      <c r="Q209" s="252">
        <v>0</v>
      </c>
      <c r="R209" s="252">
        <f>Q209*H209</f>
        <v>0</v>
      </c>
      <c r="S209" s="252">
        <v>0</v>
      </c>
      <c r="T209" s="253">
        <f>S209*H209</f>
        <v>0</v>
      </c>
      <c r="U209" s="107"/>
      <c r="V209" s="107"/>
      <c r="W209" s="107"/>
      <c r="X209" s="107"/>
      <c r="Y209" s="107"/>
      <c r="Z209" s="107"/>
      <c r="AA209" s="107"/>
      <c r="AB209" s="107"/>
      <c r="AC209" s="107"/>
      <c r="AD209" s="107"/>
      <c r="AE209" s="107"/>
      <c r="AR209" s="254" t="s">
        <v>569</v>
      </c>
      <c r="AT209" s="254" t="s">
        <v>120</v>
      </c>
      <c r="AU209" s="254" t="s">
        <v>18</v>
      </c>
      <c r="AY209" s="89" t="s">
        <v>118</v>
      </c>
      <c r="BE209" s="255">
        <f>IF(N209="základní",J209,0)</f>
        <v>1638854</v>
      </c>
      <c r="BF209" s="255">
        <f>IF(N209="snížená",J209,0)</f>
        <v>0</v>
      </c>
      <c r="BG209" s="255">
        <f>IF(N209="zákl. přenesená",J209,0)</f>
        <v>0</v>
      </c>
      <c r="BH209" s="255">
        <f>IF(N209="sníž. přenesená",J209,0)</f>
        <v>0</v>
      </c>
      <c r="BI209" s="255">
        <f>IF(N209="nulová",J209,0)</f>
        <v>0</v>
      </c>
      <c r="BJ209" s="89" t="s">
        <v>85</v>
      </c>
      <c r="BK209" s="255">
        <f>ROUND(I209*H209,2)</f>
        <v>1638854</v>
      </c>
      <c r="BL209" s="89" t="s">
        <v>569</v>
      </c>
      <c r="BM209" s="254" t="s">
        <v>1013</v>
      </c>
    </row>
    <row r="210" spans="1:65" s="112" customFormat="1" x14ac:dyDescent="0.2">
      <c r="A210" s="107"/>
      <c r="B210" s="108"/>
      <c r="C210" s="107"/>
      <c r="D210" s="262"/>
      <c r="E210" s="107"/>
      <c r="F210" s="269"/>
      <c r="G210" s="107"/>
      <c r="H210" s="107"/>
      <c r="I210" s="107"/>
      <c r="J210" s="107"/>
      <c r="K210" s="107"/>
      <c r="L210" s="108"/>
      <c r="M210" s="294"/>
      <c r="N210" s="295"/>
      <c r="O210" s="296"/>
      <c r="P210" s="296"/>
      <c r="Q210" s="296"/>
      <c r="R210" s="296"/>
      <c r="S210" s="296"/>
      <c r="T210" s="297"/>
      <c r="U210" s="107"/>
      <c r="V210" s="107"/>
      <c r="W210" s="107"/>
      <c r="X210" s="107"/>
      <c r="Y210" s="107"/>
      <c r="Z210" s="107"/>
      <c r="AA210" s="107"/>
      <c r="AB210" s="107"/>
      <c r="AC210" s="107"/>
      <c r="AD210" s="107"/>
      <c r="AE210" s="107"/>
      <c r="AT210" s="89" t="s">
        <v>139</v>
      </c>
      <c r="AU210" s="89" t="s">
        <v>18</v>
      </c>
    </row>
    <row r="211" spans="1:65" s="112" customFormat="1" ht="6.95" customHeight="1" x14ac:dyDescent="0.2">
      <c r="A211" s="107"/>
      <c r="B211" s="125"/>
      <c r="C211" s="126"/>
      <c r="D211" s="126"/>
      <c r="E211" s="126"/>
      <c r="F211" s="126"/>
      <c r="G211" s="126"/>
      <c r="H211" s="126"/>
      <c r="I211" s="126"/>
      <c r="J211" s="126"/>
      <c r="K211" s="126"/>
      <c r="L211" s="108"/>
      <c r="M211" s="107"/>
      <c r="O211" s="107"/>
      <c r="P211" s="107"/>
      <c r="Q211" s="107"/>
      <c r="R211" s="107"/>
      <c r="S211" s="107"/>
      <c r="T211" s="107"/>
      <c r="U211" s="107"/>
      <c r="V211" s="107"/>
      <c r="W211" s="107"/>
      <c r="X211" s="107"/>
      <c r="Y211" s="107"/>
      <c r="Z211" s="107"/>
      <c r="AA211" s="107"/>
      <c r="AB211" s="107"/>
      <c r="AC211" s="107"/>
      <c r="AD211" s="107"/>
      <c r="AE211" s="107"/>
    </row>
  </sheetData>
  <sheetProtection algorithmName="SHA-512" hashValue="7ZaIXkaT4NiI7B9g9LvZTlN3v81mO1oU6Rd3OFJ53jicuxxsutLX88CdvKO7+hcXURKUAHsGLQXbX17qOtPiSw==" saltValue="SvE0jRfQFB3/8078t2Iqqw==" spinCount="100000" sheet="1" objects="1" scenarios="1"/>
  <protectedRanges>
    <protectedRange sqref="I129:I186" name="Oblast2"/>
    <protectedRange sqref="I192:I206" name="Oblast1"/>
  </protectedRanges>
  <autoFilter ref="C125:K210" xr:uid="{00000000-0009-0000-0000-00000C000000}"/>
  <mergeCells count="8">
    <mergeCell ref="E116:H116"/>
    <mergeCell ref="E118:H118"/>
    <mergeCell ref="L2:V2"/>
    <mergeCell ref="E7:H7"/>
    <mergeCell ref="E9:H9"/>
    <mergeCell ref="E27:H27"/>
    <mergeCell ref="E85:H85"/>
    <mergeCell ref="E87:H87"/>
  </mergeCells>
  <hyperlinks>
    <hyperlink ref="F190" r:id="rId1" xr:uid="{00000000-0004-0000-0C00-000000000000}"/>
    <hyperlink ref="F200" r:id="rId2" xr:uid="{00000000-0004-0000-0C00-000001000000}"/>
    <hyperlink ref="F204" r:id="rId3" xr:uid="{00000000-0004-0000-0C00-000002000000}"/>
    <hyperlink ref="F207" r:id="rId4" xr:uid="{894F9B03-F4F3-44FE-9741-13B802C34E09}"/>
  </hyperlinks>
  <pageMargins left="0.39370078740157483" right="0.39370078740157483" top="0.39370078740157483" bottom="0.39370078740157483" header="0" footer="0"/>
  <pageSetup paperSize="9" scale="84" fitToHeight="100" orientation="landscape" r:id="rId5"/>
  <headerFooter>
    <oddFooter>&amp;CStrana &amp;P z &amp;N</oddFooter>
  </headerFooter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DB62F-568B-4C00-9F0E-1B9BD44B0969}">
  <dimension ref="A1:K218"/>
  <sheetViews>
    <sheetView workbookViewId="0">
      <selection activeCell="O22" sqref="O22"/>
    </sheetView>
  </sheetViews>
  <sheetFormatPr defaultRowHeight="11.25" x14ac:dyDescent="0.2"/>
  <cols>
    <col min="1" max="1" width="8.33203125" style="84" customWidth="1"/>
    <col min="2" max="2" width="1.6640625" style="84" customWidth="1"/>
    <col min="3" max="4" width="5" style="84" customWidth="1"/>
    <col min="5" max="5" width="11.6640625" style="84" customWidth="1"/>
    <col min="6" max="6" width="9.1640625" style="84" customWidth="1"/>
    <col min="7" max="7" width="5" style="84" customWidth="1"/>
    <col min="8" max="8" width="77.83203125" style="84" customWidth="1"/>
    <col min="9" max="10" width="20" style="84" customWidth="1"/>
    <col min="11" max="11" width="1.6640625" style="84" customWidth="1"/>
    <col min="12" max="16384" width="9.33203125" style="2"/>
  </cols>
  <sheetData>
    <row r="1" spans="2:11" s="2" customFormat="1" ht="37.5" customHeight="1" x14ac:dyDescent="0.2"/>
    <row r="2" spans="2:11" s="2" customFormat="1" ht="7.5" customHeight="1" x14ac:dyDescent="0.2">
      <c r="B2" s="3"/>
      <c r="C2" s="4"/>
      <c r="D2" s="4"/>
      <c r="E2" s="4"/>
      <c r="F2" s="4"/>
      <c r="G2" s="4"/>
      <c r="H2" s="4"/>
      <c r="I2" s="4"/>
      <c r="J2" s="4"/>
      <c r="K2" s="5"/>
    </row>
    <row r="3" spans="2:11" s="8" customFormat="1" ht="45" customHeight="1" x14ac:dyDescent="0.2">
      <c r="B3" s="6"/>
      <c r="C3" s="361" t="s">
        <v>1507</v>
      </c>
      <c r="D3" s="361"/>
      <c r="E3" s="361"/>
      <c r="F3" s="361"/>
      <c r="G3" s="361"/>
      <c r="H3" s="361"/>
      <c r="I3" s="361"/>
      <c r="J3" s="361"/>
      <c r="K3" s="7"/>
    </row>
    <row r="4" spans="2:11" s="2" customFormat="1" ht="25.5" customHeight="1" x14ac:dyDescent="0.3">
      <c r="B4" s="9"/>
      <c r="C4" s="362" t="s">
        <v>1508</v>
      </c>
      <c r="D4" s="362"/>
      <c r="E4" s="362"/>
      <c r="F4" s="362"/>
      <c r="G4" s="362"/>
      <c r="H4" s="362"/>
      <c r="I4" s="362"/>
      <c r="J4" s="362"/>
      <c r="K4" s="10"/>
    </row>
    <row r="5" spans="2:11" s="2" customFormat="1" ht="5.25" customHeight="1" x14ac:dyDescent="0.2">
      <c r="B5" s="9"/>
      <c r="C5" s="11"/>
      <c r="D5" s="11"/>
      <c r="E5" s="11"/>
      <c r="F5" s="11"/>
      <c r="G5" s="11"/>
      <c r="H5" s="11"/>
      <c r="I5" s="11"/>
      <c r="J5" s="11"/>
      <c r="K5" s="10"/>
    </row>
    <row r="6" spans="2:11" s="2" customFormat="1" ht="15" customHeight="1" x14ac:dyDescent="0.2">
      <c r="B6" s="9"/>
      <c r="C6" s="360" t="s">
        <v>1509</v>
      </c>
      <c r="D6" s="360"/>
      <c r="E6" s="360"/>
      <c r="F6" s="360"/>
      <c r="G6" s="360"/>
      <c r="H6" s="360"/>
      <c r="I6" s="360"/>
      <c r="J6" s="360"/>
      <c r="K6" s="10"/>
    </row>
    <row r="7" spans="2:11" s="2" customFormat="1" ht="15" customHeight="1" x14ac:dyDescent="0.2">
      <c r="B7" s="12"/>
      <c r="C7" s="360" t="s">
        <v>1510</v>
      </c>
      <c r="D7" s="360"/>
      <c r="E7" s="360"/>
      <c r="F7" s="360"/>
      <c r="G7" s="360"/>
      <c r="H7" s="360"/>
      <c r="I7" s="360"/>
      <c r="J7" s="360"/>
      <c r="K7" s="10"/>
    </row>
    <row r="8" spans="2:11" s="2" customFormat="1" ht="12.75" customHeight="1" x14ac:dyDescent="0.2">
      <c r="B8" s="12"/>
      <c r="C8" s="13"/>
      <c r="D8" s="13"/>
      <c r="E8" s="13"/>
      <c r="F8" s="13"/>
      <c r="G8" s="13"/>
      <c r="H8" s="13"/>
      <c r="I8" s="13"/>
      <c r="J8" s="13"/>
      <c r="K8" s="10"/>
    </row>
    <row r="9" spans="2:11" s="2" customFormat="1" ht="15" customHeight="1" x14ac:dyDescent="0.2">
      <c r="B9" s="12"/>
      <c r="C9" s="360" t="s">
        <v>1511</v>
      </c>
      <c r="D9" s="360"/>
      <c r="E9" s="360"/>
      <c r="F9" s="360"/>
      <c r="G9" s="360"/>
      <c r="H9" s="360"/>
      <c r="I9" s="360"/>
      <c r="J9" s="360"/>
      <c r="K9" s="10"/>
    </row>
    <row r="10" spans="2:11" s="2" customFormat="1" ht="15" customHeight="1" x14ac:dyDescent="0.2">
      <c r="B10" s="12"/>
      <c r="C10" s="13"/>
      <c r="D10" s="360" t="s">
        <v>1512</v>
      </c>
      <c r="E10" s="360"/>
      <c r="F10" s="360"/>
      <c r="G10" s="360"/>
      <c r="H10" s="360"/>
      <c r="I10" s="360"/>
      <c r="J10" s="360"/>
      <c r="K10" s="10"/>
    </row>
    <row r="11" spans="2:11" s="2" customFormat="1" ht="15" customHeight="1" x14ac:dyDescent="0.2">
      <c r="B11" s="12"/>
      <c r="C11" s="14"/>
      <c r="D11" s="360" t="s">
        <v>1513</v>
      </c>
      <c r="E11" s="360"/>
      <c r="F11" s="360"/>
      <c r="G11" s="360"/>
      <c r="H11" s="360"/>
      <c r="I11" s="360"/>
      <c r="J11" s="360"/>
      <c r="K11" s="10"/>
    </row>
    <row r="12" spans="2:11" s="2" customFormat="1" ht="15" customHeight="1" x14ac:dyDescent="0.2">
      <c r="B12" s="12"/>
      <c r="C12" s="14"/>
      <c r="D12" s="13"/>
      <c r="E12" s="13"/>
      <c r="F12" s="13"/>
      <c r="G12" s="13"/>
      <c r="H12" s="13"/>
      <c r="I12" s="13"/>
      <c r="J12" s="13"/>
      <c r="K12" s="10"/>
    </row>
    <row r="13" spans="2:11" s="2" customFormat="1" ht="15" customHeight="1" x14ac:dyDescent="0.2">
      <c r="B13" s="12"/>
      <c r="C13" s="14"/>
      <c r="D13" s="15" t="s">
        <v>1514</v>
      </c>
      <c r="E13" s="13"/>
      <c r="F13" s="13"/>
      <c r="G13" s="13"/>
      <c r="H13" s="13"/>
      <c r="I13" s="13"/>
      <c r="J13" s="13"/>
      <c r="K13" s="10"/>
    </row>
    <row r="14" spans="2:11" s="2" customFormat="1" ht="12.75" customHeight="1" x14ac:dyDescent="0.2">
      <c r="B14" s="12"/>
      <c r="C14" s="14"/>
      <c r="D14" s="14"/>
      <c r="E14" s="14"/>
      <c r="F14" s="14"/>
      <c r="G14" s="14"/>
      <c r="H14" s="14"/>
      <c r="I14" s="14"/>
      <c r="J14" s="14"/>
      <c r="K14" s="10"/>
    </row>
    <row r="15" spans="2:11" s="2" customFormat="1" ht="15" customHeight="1" x14ac:dyDescent="0.2">
      <c r="B15" s="12"/>
      <c r="C15" s="14"/>
      <c r="D15" s="360" t="s">
        <v>1515</v>
      </c>
      <c r="E15" s="360"/>
      <c r="F15" s="360"/>
      <c r="G15" s="360"/>
      <c r="H15" s="360"/>
      <c r="I15" s="360"/>
      <c r="J15" s="360"/>
      <c r="K15" s="10"/>
    </row>
    <row r="16" spans="2:11" s="2" customFormat="1" ht="15" customHeight="1" x14ac:dyDescent="0.2">
      <c r="B16" s="12"/>
      <c r="C16" s="14"/>
      <c r="D16" s="360" t="s">
        <v>1516</v>
      </c>
      <c r="E16" s="360"/>
      <c r="F16" s="360"/>
      <c r="G16" s="360"/>
      <c r="H16" s="360"/>
      <c r="I16" s="360"/>
      <c r="J16" s="360"/>
      <c r="K16" s="10"/>
    </row>
    <row r="17" spans="2:11" s="2" customFormat="1" ht="15" customHeight="1" x14ac:dyDescent="0.2">
      <c r="B17" s="12"/>
      <c r="C17" s="14"/>
      <c r="D17" s="360" t="s">
        <v>1517</v>
      </c>
      <c r="E17" s="360"/>
      <c r="F17" s="360"/>
      <c r="G17" s="360"/>
      <c r="H17" s="360"/>
      <c r="I17" s="360"/>
      <c r="J17" s="360"/>
      <c r="K17" s="10"/>
    </row>
    <row r="18" spans="2:11" s="2" customFormat="1" ht="15" customHeight="1" x14ac:dyDescent="0.2">
      <c r="B18" s="12"/>
      <c r="C18" s="14"/>
      <c r="D18" s="14"/>
      <c r="E18" s="16" t="s">
        <v>84</v>
      </c>
      <c r="F18" s="360" t="s">
        <v>1518</v>
      </c>
      <c r="G18" s="360"/>
      <c r="H18" s="360"/>
      <c r="I18" s="360"/>
      <c r="J18" s="360"/>
      <c r="K18" s="10"/>
    </row>
    <row r="19" spans="2:11" s="2" customFormat="1" ht="15" customHeight="1" x14ac:dyDescent="0.2">
      <c r="B19" s="12"/>
      <c r="C19" s="14"/>
      <c r="D19" s="14"/>
      <c r="E19" s="16" t="s">
        <v>1519</v>
      </c>
      <c r="F19" s="360" t="s">
        <v>1520</v>
      </c>
      <c r="G19" s="360"/>
      <c r="H19" s="360"/>
      <c r="I19" s="360"/>
      <c r="J19" s="360"/>
      <c r="K19" s="10"/>
    </row>
    <row r="20" spans="2:11" s="2" customFormat="1" ht="15" customHeight="1" x14ac:dyDescent="0.2">
      <c r="B20" s="12"/>
      <c r="C20" s="14"/>
      <c r="D20" s="14"/>
      <c r="E20" s="16" t="s">
        <v>1521</v>
      </c>
      <c r="F20" s="360" t="s">
        <v>1522</v>
      </c>
      <c r="G20" s="360"/>
      <c r="H20" s="360"/>
      <c r="I20" s="360"/>
      <c r="J20" s="360"/>
      <c r="K20" s="10"/>
    </row>
    <row r="21" spans="2:11" s="2" customFormat="1" ht="15" customHeight="1" x14ac:dyDescent="0.2">
      <c r="B21" s="12"/>
      <c r="C21" s="14"/>
      <c r="D21" s="14"/>
      <c r="E21" s="16" t="s">
        <v>89</v>
      </c>
      <c r="F21" s="360" t="s">
        <v>1523</v>
      </c>
      <c r="G21" s="360"/>
      <c r="H21" s="360"/>
      <c r="I21" s="360"/>
      <c r="J21" s="360"/>
      <c r="K21" s="10"/>
    </row>
    <row r="22" spans="2:11" s="2" customFormat="1" ht="15" customHeight="1" x14ac:dyDescent="0.2">
      <c r="B22" s="12"/>
      <c r="C22" s="14"/>
      <c r="D22" s="14"/>
      <c r="E22" s="16" t="s">
        <v>1524</v>
      </c>
      <c r="F22" s="360" t="s">
        <v>1525</v>
      </c>
      <c r="G22" s="360"/>
      <c r="H22" s="360"/>
      <c r="I22" s="360"/>
      <c r="J22" s="360"/>
      <c r="K22" s="10"/>
    </row>
    <row r="23" spans="2:11" s="2" customFormat="1" ht="15" customHeight="1" x14ac:dyDescent="0.2">
      <c r="B23" s="12"/>
      <c r="C23" s="14"/>
      <c r="D23" s="14"/>
      <c r="E23" s="16" t="s">
        <v>1526</v>
      </c>
      <c r="F23" s="360" t="s">
        <v>1527</v>
      </c>
      <c r="G23" s="360"/>
      <c r="H23" s="360"/>
      <c r="I23" s="360"/>
      <c r="J23" s="360"/>
      <c r="K23" s="10"/>
    </row>
    <row r="24" spans="2:11" s="2" customFormat="1" ht="12.75" customHeight="1" x14ac:dyDescent="0.2">
      <c r="B24" s="12"/>
      <c r="C24" s="14"/>
      <c r="D24" s="14"/>
      <c r="E24" s="14"/>
      <c r="F24" s="14"/>
      <c r="G24" s="14"/>
      <c r="H24" s="14"/>
      <c r="I24" s="14"/>
      <c r="J24" s="14"/>
      <c r="K24" s="10"/>
    </row>
    <row r="25" spans="2:11" s="2" customFormat="1" ht="15" customHeight="1" x14ac:dyDescent="0.2">
      <c r="B25" s="12"/>
      <c r="C25" s="360" t="s">
        <v>1528</v>
      </c>
      <c r="D25" s="360"/>
      <c r="E25" s="360"/>
      <c r="F25" s="360"/>
      <c r="G25" s="360"/>
      <c r="H25" s="360"/>
      <c r="I25" s="360"/>
      <c r="J25" s="360"/>
      <c r="K25" s="10"/>
    </row>
    <row r="26" spans="2:11" s="2" customFormat="1" ht="15" customHeight="1" x14ac:dyDescent="0.2">
      <c r="B26" s="12"/>
      <c r="C26" s="360" t="s">
        <v>1529</v>
      </c>
      <c r="D26" s="360"/>
      <c r="E26" s="360"/>
      <c r="F26" s="360"/>
      <c r="G26" s="360"/>
      <c r="H26" s="360"/>
      <c r="I26" s="360"/>
      <c r="J26" s="360"/>
      <c r="K26" s="10"/>
    </row>
    <row r="27" spans="2:11" s="2" customFormat="1" ht="15" customHeight="1" x14ac:dyDescent="0.2">
      <c r="B27" s="12"/>
      <c r="C27" s="13"/>
      <c r="D27" s="360" t="s">
        <v>1530</v>
      </c>
      <c r="E27" s="360"/>
      <c r="F27" s="360"/>
      <c r="G27" s="360"/>
      <c r="H27" s="360"/>
      <c r="I27" s="360"/>
      <c r="J27" s="360"/>
      <c r="K27" s="10"/>
    </row>
    <row r="28" spans="2:11" s="2" customFormat="1" ht="15" customHeight="1" x14ac:dyDescent="0.2">
      <c r="B28" s="12"/>
      <c r="C28" s="14"/>
      <c r="D28" s="360" t="s">
        <v>1531</v>
      </c>
      <c r="E28" s="360"/>
      <c r="F28" s="360"/>
      <c r="G28" s="360"/>
      <c r="H28" s="360"/>
      <c r="I28" s="360"/>
      <c r="J28" s="360"/>
      <c r="K28" s="10"/>
    </row>
    <row r="29" spans="2:11" s="2" customFormat="1" ht="12.75" customHeight="1" x14ac:dyDescent="0.2">
      <c r="B29" s="12"/>
      <c r="C29" s="14"/>
      <c r="D29" s="14"/>
      <c r="E29" s="14"/>
      <c r="F29" s="14"/>
      <c r="G29" s="14"/>
      <c r="H29" s="14"/>
      <c r="I29" s="14"/>
      <c r="J29" s="14"/>
      <c r="K29" s="10"/>
    </row>
    <row r="30" spans="2:11" s="2" customFormat="1" ht="15" customHeight="1" x14ac:dyDescent="0.2">
      <c r="B30" s="12"/>
      <c r="C30" s="14"/>
      <c r="D30" s="360" t="s">
        <v>1532</v>
      </c>
      <c r="E30" s="360"/>
      <c r="F30" s="360"/>
      <c r="G30" s="360"/>
      <c r="H30" s="360"/>
      <c r="I30" s="360"/>
      <c r="J30" s="360"/>
      <c r="K30" s="10"/>
    </row>
    <row r="31" spans="2:11" s="2" customFormat="1" ht="15" customHeight="1" x14ac:dyDescent="0.2">
      <c r="B31" s="12"/>
      <c r="C31" s="14"/>
      <c r="D31" s="360" t="s">
        <v>1533</v>
      </c>
      <c r="E31" s="360"/>
      <c r="F31" s="360"/>
      <c r="G31" s="360"/>
      <c r="H31" s="360"/>
      <c r="I31" s="360"/>
      <c r="J31" s="360"/>
      <c r="K31" s="10"/>
    </row>
    <row r="32" spans="2:11" s="2" customFormat="1" ht="12.75" customHeight="1" x14ac:dyDescent="0.2">
      <c r="B32" s="12"/>
      <c r="C32" s="14"/>
      <c r="D32" s="14"/>
      <c r="E32" s="14"/>
      <c r="F32" s="14"/>
      <c r="G32" s="14"/>
      <c r="H32" s="14"/>
      <c r="I32" s="14"/>
      <c r="J32" s="14"/>
      <c r="K32" s="10"/>
    </row>
    <row r="33" spans="2:11" s="2" customFormat="1" ht="15" customHeight="1" x14ac:dyDescent="0.2">
      <c r="B33" s="12"/>
      <c r="C33" s="14"/>
      <c r="D33" s="360" t="s">
        <v>1534</v>
      </c>
      <c r="E33" s="360"/>
      <c r="F33" s="360"/>
      <c r="G33" s="360"/>
      <c r="H33" s="360"/>
      <c r="I33" s="360"/>
      <c r="J33" s="360"/>
      <c r="K33" s="10"/>
    </row>
    <row r="34" spans="2:11" s="2" customFormat="1" ht="15" customHeight="1" x14ac:dyDescent="0.2">
      <c r="B34" s="12"/>
      <c r="C34" s="14"/>
      <c r="D34" s="360" t="s">
        <v>1535</v>
      </c>
      <c r="E34" s="360"/>
      <c r="F34" s="360"/>
      <c r="G34" s="360"/>
      <c r="H34" s="360"/>
      <c r="I34" s="360"/>
      <c r="J34" s="360"/>
      <c r="K34" s="10"/>
    </row>
    <row r="35" spans="2:11" s="2" customFormat="1" ht="15" customHeight="1" x14ac:dyDescent="0.2">
      <c r="B35" s="12"/>
      <c r="C35" s="14"/>
      <c r="D35" s="360" t="s">
        <v>1536</v>
      </c>
      <c r="E35" s="360"/>
      <c r="F35" s="360"/>
      <c r="G35" s="360"/>
      <c r="H35" s="360"/>
      <c r="I35" s="360"/>
      <c r="J35" s="360"/>
      <c r="K35" s="10"/>
    </row>
    <row r="36" spans="2:11" s="2" customFormat="1" ht="15" customHeight="1" x14ac:dyDescent="0.2">
      <c r="B36" s="12"/>
      <c r="C36" s="14"/>
      <c r="D36" s="13"/>
      <c r="E36" s="15" t="s">
        <v>104</v>
      </c>
      <c r="F36" s="13"/>
      <c r="G36" s="360" t="s">
        <v>1537</v>
      </c>
      <c r="H36" s="360"/>
      <c r="I36" s="360"/>
      <c r="J36" s="360"/>
      <c r="K36" s="10"/>
    </row>
    <row r="37" spans="2:11" s="2" customFormat="1" ht="30.75" customHeight="1" x14ac:dyDescent="0.2">
      <c r="B37" s="12"/>
      <c r="C37" s="14"/>
      <c r="D37" s="13"/>
      <c r="E37" s="15" t="s">
        <v>1538</v>
      </c>
      <c r="F37" s="13"/>
      <c r="G37" s="360" t="s">
        <v>1539</v>
      </c>
      <c r="H37" s="360"/>
      <c r="I37" s="360"/>
      <c r="J37" s="360"/>
      <c r="K37" s="10"/>
    </row>
    <row r="38" spans="2:11" s="2" customFormat="1" ht="15" customHeight="1" x14ac:dyDescent="0.2">
      <c r="B38" s="12"/>
      <c r="C38" s="14"/>
      <c r="D38" s="13"/>
      <c r="E38" s="15" t="s">
        <v>61</v>
      </c>
      <c r="F38" s="13"/>
      <c r="G38" s="360" t="s">
        <v>1540</v>
      </c>
      <c r="H38" s="360"/>
      <c r="I38" s="360"/>
      <c r="J38" s="360"/>
      <c r="K38" s="10"/>
    </row>
    <row r="39" spans="2:11" s="2" customFormat="1" ht="15" customHeight="1" x14ac:dyDescent="0.2">
      <c r="B39" s="12"/>
      <c r="C39" s="14"/>
      <c r="D39" s="13"/>
      <c r="E39" s="15" t="s">
        <v>62</v>
      </c>
      <c r="F39" s="13"/>
      <c r="G39" s="360" t="s">
        <v>1541</v>
      </c>
      <c r="H39" s="360"/>
      <c r="I39" s="360"/>
      <c r="J39" s="360"/>
      <c r="K39" s="10"/>
    </row>
    <row r="40" spans="2:11" s="2" customFormat="1" ht="15" customHeight="1" x14ac:dyDescent="0.2">
      <c r="B40" s="12"/>
      <c r="C40" s="14"/>
      <c r="D40" s="13"/>
      <c r="E40" s="15" t="s">
        <v>105</v>
      </c>
      <c r="F40" s="13"/>
      <c r="G40" s="360" t="s">
        <v>1542</v>
      </c>
      <c r="H40" s="360"/>
      <c r="I40" s="360"/>
      <c r="J40" s="360"/>
      <c r="K40" s="10"/>
    </row>
    <row r="41" spans="2:11" s="2" customFormat="1" ht="15" customHeight="1" x14ac:dyDescent="0.2">
      <c r="B41" s="12"/>
      <c r="C41" s="14"/>
      <c r="D41" s="13"/>
      <c r="E41" s="15" t="s">
        <v>106</v>
      </c>
      <c r="F41" s="13"/>
      <c r="G41" s="360" t="s">
        <v>1543</v>
      </c>
      <c r="H41" s="360"/>
      <c r="I41" s="360"/>
      <c r="J41" s="360"/>
      <c r="K41" s="10"/>
    </row>
    <row r="42" spans="2:11" s="2" customFormat="1" ht="15" customHeight="1" x14ac:dyDescent="0.2">
      <c r="B42" s="12"/>
      <c r="C42" s="14"/>
      <c r="D42" s="13"/>
      <c r="E42" s="15" t="s">
        <v>1544</v>
      </c>
      <c r="F42" s="13"/>
      <c r="G42" s="360" t="s">
        <v>1545</v>
      </c>
      <c r="H42" s="360"/>
      <c r="I42" s="360"/>
      <c r="J42" s="360"/>
      <c r="K42" s="10"/>
    </row>
    <row r="43" spans="2:11" s="2" customFormat="1" ht="15" customHeight="1" x14ac:dyDescent="0.2">
      <c r="B43" s="12"/>
      <c r="C43" s="14"/>
      <c r="D43" s="13"/>
      <c r="E43" s="15"/>
      <c r="F43" s="13"/>
      <c r="G43" s="360" t="s">
        <v>1546</v>
      </c>
      <c r="H43" s="360"/>
      <c r="I43" s="360"/>
      <c r="J43" s="360"/>
      <c r="K43" s="10"/>
    </row>
    <row r="44" spans="2:11" s="2" customFormat="1" ht="15" customHeight="1" x14ac:dyDescent="0.2">
      <c r="B44" s="12"/>
      <c r="C44" s="14"/>
      <c r="D44" s="13"/>
      <c r="E44" s="15" t="s">
        <v>1547</v>
      </c>
      <c r="F44" s="13"/>
      <c r="G44" s="360" t="s">
        <v>1548</v>
      </c>
      <c r="H44" s="360"/>
      <c r="I44" s="360"/>
      <c r="J44" s="360"/>
      <c r="K44" s="10"/>
    </row>
    <row r="45" spans="2:11" s="2" customFormat="1" ht="15" customHeight="1" x14ac:dyDescent="0.2">
      <c r="B45" s="12"/>
      <c r="C45" s="14"/>
      <c r="D45" s="13"/>
      <c r="E45" s="15" t="s">
        <v>108</v>
      </c>
      <c r="F45" s="13"/>
      <c r="G45" s="360" t="s">
        <v>1549</v>
      </c>
      <c r="H45" s="360"/>
      <c r="I45" s="360"/>
      <c r="J45" s="360"/>
      <c r="K45" s="10"/>
    </row>
    <row r="46" spans="2:11" s="2" customFormat="1" ht="12.75" customHeight="1" x14ac:dyDescent="0.2">
      <c r="B46" s="12"/>
      <c r="C46" s="14"/>
      <c r="D46" s="13"/>
      <c r="E46" s="13"/>
      <c r="F46" s="13"/>
      <c r="G46" s="13"/>
      <c r="H46" s="13"/>
      <c r="I46" s="13"/>
      <c r="J46" s="13"/>
      <c r="K46" s="10"/>
    </row>
    <row r="47" spans="2:11" s="2" customFormat="1" ht="15" customHeight="1" x14ac:dyDescent="0.2">
      <c r="B47" s="12"/>
      <c r="C47" s="14"/>
      <c r="D47" s="360" t="s">
        <v>1550</v>
      </c>
      <c r="E47" s="360"/>
      <c r="F47" s="360"/>
      <c r="G47" s="360"/>
      <c r="H47" s="360"/>
      <c r="I47" s="360"/>
      <c r="J47" s="360"/>
      <c r="K47" s="10"/>
    </row>
    <row r="48" spans="2:11" s="2" customFormat="1" ht="15" customHeight="1" x14ac:dyDescent="0.2">
      <c r="B48" s="12"/>
      <c r="C48" s="14"/>
      <c r="D48" s="14"/>
      <c r="E48" s="360" t="s">
        <v>1551</v>
      </c>
      <c r="F48" s="360"/>
      <c r="G48" s="360"/>
      <c r="H48" s="360"/>
      <c r="I48" s="360"/>
      <c r="J48" s="360"/>
      <c r="K48" s="10"/>
    </row>
    <row r="49" spans="2:11" s="2" customFormat="1" ht="15" customHeight="1" x14ac:dyDescent="0.2">
      <c r="B49" s="12"/>
      <c r="C49" s="14"/>
      <c r="D49" s="14"/>
      <c r="E49" s="360" t="s">
        <v>1552</v>
      </c>
      <c r="F49" s="360"/>
      <c r="G49" s="360"/>
      <c r="H49" s="360"/>
      <c r="I49" s="360"/>
      <c r="J49" s="360"/>
      <c r="K49" s="10"/>
    </row>
    <row r="50" spans="2:11" s="2" customFormat="1" ht="15" customHeight="1" x14ac:dyDescent="0.2">
      <c r="B50" s="12"/>
      <c r="C50" s="14"/>
      <c r="D50" s="14"/>
      <c r="E50" s="360" t="s">
        <v>1553</v>
      </c>
      <c r="F50" s="360"/>
      <c r="G50" s="360"/>
      <c r="H50" s="360"/>
      <c r="I50" s="360"/>
      <c r="J50" s="360"/>
      <c r="K50" s="10"/>
    </row>
    <row r="51" spans="2:11" s="2" customFormat="1" ht="15" customHeight="1" x14ac:dyDescent="0.2">
      <c r="B51" s="12"/>
      <c r="C51" s="14"/>
      <c r="D51" s="360" t="s">
        <v>1554</v>
      </c>
      <c r="E51" s="360"/>
      <c r="F51" s="360"/>
      <c r="G51" s="360"/>
      <c r="H51" s="360"/>
      <c r="I51" s="360"/>
      <c r="J51" s="360"/>
      <c r="K51" s="10"/>
    </row>
    <row r="52" spans="2:11" s="2" customFormat="1" ht="25.5" customHeight="1" x14ac:dyDescent="0.3">
      <c r="B52" s="9"/>
      <c r="C52" s="362" t="s">
        <v>1555</v>
      </c>
      <c r="D52" s="362"/>
      <c r="E52" s="362"/>
      <c r="F52" s="362"/>
      <c r="G52" s="362"/>
      <c r="H52" s="362"/>
      <c r="I52" s="362"/>
      <c r="J52" s="362"/>
      <c r="K52" s="10"/>
    </row>
    <row r="53" spans="2:11" s="2" customFormat="1" ht="5.25" customHeight="1" x14ac:dyDescent="0.2">
      <c r="B53" s="9"/>
      <c r="C53" s="11"/>
      <c r="D53" s="11"/>
      <c r="E53" s="11"/>
      <c r="F53" s="11"/>
      <c r="G53" s="11"/>
      <c r="H53" s="11"/>
      <c r="I53" s="11"/>
      <c r="J53" s="11"/>
      <c r="K53" s="10"/>
    </row>
    <row r="54" spans="2:11" s="2" customFormat="1" ht="15" customHeight="1" x14ac:dyDescent="0.2">
      <c r="B54" s="9"/>
      <c r="C54" s="360" t="s">
        <v>1556</v>
      </c>
      <c r="D54" s="360"/>
      <c r="E54" s="360"/>
      <c r="F54" s="360"/>
      <c r="G54" s="360"/>
      <c r="H54" s="360"/>
      <c r="I54" s="360"/>
      <c r="J54" s="360"/>
      <c r="K54" s="10"/>
    </row>
    <row r="55" spans="2:11" s="2" customFormat="1" ht="15" customHeight="1" x14ac:dyDescent="0.2">
      <c r="B55" s="9"/>
      <c r="C55" s="360" t="s">
        <v>1557</v>
      </c>
      <c r="D55" s="360"/>
      <c r="E55" s="360"/>
      <c r="F55" s="360"/>
      <c r="G55" s="360"/>
      <c r="H55" s="360"/>
      <c r="I55" s="360"/>
      <c r="J55" s="360"/>
      <c r="K55" s="10"/>
    </row>
    <row r="56" spans="2:11" s="2" customFormat="1" ht="12.75" customHeight="1" x14ac:dyDescent="0.2">
      <c r="B56" s="9"/>
      <c r="C56" s="13"/>
      <c r="D56" s="13"/>
      <c r="E56" s="13"/>
      <c r="F56" s="13"/>
      <c r="G56" s="13"/>
      <c r="H56" s="13"/>
      <c r="I56" s="13"/>
      <c r="J56" s="13"/>
      <c r="K56" s="10"/>
    </row>
    <row r="57" spans="2:11" s="2" customFormat="1" ht="15" customHeight="1" x14ac:dyDescent="0.2">
      <c r="B57" s="9"/>
      <c r="C57" s="360" t="s">
        <v>1558</v>
      </c>
      <c r="D57" s="360"/>
      <c r="E57" s="360"/>
      <c r="F57" s="360"/>
      <c r="G57" s="360"/>
      <c r="H57" s="360"/>
      <c r="I57" s="360"/>
      <c r="J57" s="360"/>
      <c r="K57" s="10"/>
    </row>
    <row r="58" spans="2:11" s="2" customFormat="1" ht="15" customHeight="1" x14ac:dyDescent="0.2">
      <c r="B58" s="9"/>
      <c r="C58" s="14"/>
      <c r="D58" s="360" t="s">
        <v>1559</v>
      </c>
      <c r="E58" s="360"/>
      <c r="F58" s="360"/>
      <c r="G58" s="360"/>
      <c r="H58" s="360"/>
      <c r="I58" s="360"/>
      <c r="J58" s="360"/>
      <c r="K58" s="10"/>
    </row>
    <row r="59" spans="2:11" s="2" customFormat="1" ht="15" customHeight="1" x14ac:dyDescent="0.2">
      <c r="B59" s="9"/>
      <c r="C59" s="14"/>
      <c r="D59" s="360" t="s">
        <v>1560</v>
      </c>
      <c r="E59" s="360"/>
      <c r="F59" s="360"/>
      <c r="G59" s="360"/>
      <c r="H59" s="360"/>
      <c r="I59" s="360"/>
      <c r="J59" s="360"/>
      <c r="K59" s="10"/>
    </row>
    <row r="60" spans="2:11" s="2" customFormat="1" ht="15" customHeight="1" x14ac:dyDescent="0.2">
      <c r="B60" s="9"/>
      <c r="C60" s="14"/>
      <c r="D60" s="360" t="s">
        <v>1561</v>
      </c>
      <c r="E60" s="360"/>
      <c r="F60" s="360"/>
      <c r="G60" s="360"/>
      <c r="H60" s="360"/>
      <c r="I60" s="360"/>
      <c r="J60" s="360"/>
      <c r="K60" s="10"/>
    </row>
    <row r="61" spans="2:11" s="2" customFormat="1" ht="15" customHeight="1" x14ac:dyDescent="0.2">
      <c r="B61" s="9"/>
      <c r="C61" s="14"/>
      <c r="D61" s="360" t="s">
        <v>1562</v>
      </c>
      <c r="E61" s="360"/>
      <c r="F61" s="360"/>
      <c r="G61" s="360"/>
      <c r="H61" s="360"/>
      <c r="I61" s="360"/>
      <c r="J61" s="360"/>
      <c r="K61" s="10"/>
    </row>
    <row r="62" spans="2:11" s="2" customFormat="1" ht="15" customHeight="1" x14ac:dyDescent="0.2">
      <c r="B62" s="9"/>
      <c r="C62" s="14"/>
      <c r="D62" s="364" t="s">
        <v>1563</v>
      </c>
      <c r="E62" s="364"/>
      <c r="F62" s="364"/>
      <c r="G62" s="364"/>
      <c r="H62" s="364"/>
      <c r="I62" s="364"/>
      <c r="J62" s="364"/>
      <c r="K62" s="10"/>
    </row>
    <row r="63" spans="2:11" s="2" customFormat="1" ht="15" customHeight="1" x14ac:dyDescent="0.2">
      <c r="B63" s="9"/>
      <c r="C63" s="14"/>
      <c r="D63" s="360" t="s">
        <v>1564</v>
      </c>
      <c r="E63" s="360"/>
      <c r="F63" s="360"/>
      <c r="G63" s="360"/>
      <c r="H63" s="360"/>
      <c r="I63" s="360"/>
      <c r="J63" s="360"/>
      <c r="K63" s="10"/>
    </row>
    <row r="64" spans="2:11" s="2" customFormat="1" ht="12.75" customHeight="1" x14ac:dyDescent="0.2">
      <c r="B64" s="9"/>
      <c r="C64" s="14"/>
      <c r="D64" s="14"/>
      <c r="E64" s="17"/>
      <c r="F64" s="14"/>
      <c r="G64" s="14"/>
      <c r="H64" s="14"/>
      <c r="I64" s="14"/>
      <c r="J64" s="14"/>
      <c r="K64" s="10"/>
    </row>
    <row r="65" spans="2:11" s="2" customFormat="1" ht="15" customHeight="1" x14ac:dyDescent="0.2">
      <c r="B65" s="9"/>
      <c r="C65" s="14"/>
      <c r="D65" s="360" t="s">
        <v>1565</v>
      </c>
      <c r="E65" s="360"/>
      <c r="F65" s="360"/>
      <c r="G65" s="360"/>
      <c r="H65" s="360"/>
      <c r="I65" s="360"/>
      <c r="J65" s="360"/>
      <c r="K65" s="10"/>
    </row>
    <row r="66" spans="2:11" s="2" customFormat="1" ht="15" customHeight="1" x14ac:dyDescent="0.2">
      <c r="B66" s="9"/>
      <c r="C66" s="14"/>
      <c r="D66" s="364" t="s">
        <v>1566</v>
      </c>
      <c r="E66" s="364"/>
      <c r="F66" s="364"/>
      <c r="G66" s="364"/>
      <c r="H66" s="364"/>
      <c r="I66" s="364"/>
      <c r="J66" s="364"/>
      <c r="K66" s="10"/>
    </row>
    <row r="67" spans="2:11" s="2" customFormat="1" ht="15" customHeight="1" x14ac:dyDescent="0.2">
      <c r="B67" s="9"/>
      <c r="C67" s="14"/>
      <c r="D67" s="360" t="s">
        <v>1567</v>
      </c>
      <c r="E67" s="360"/>
      <c r="F67" s="360"/>
      <c r="G67" s="360"/>
      <c r="H67" s="360"/>
      <c r="I67" s="360"/>
      <c r="J67" s="360"/>
      <c r="K67" s="10"/>
    </row>
    <row r="68" spans="2:11" s="2" customFormat="1" ht="15" customHeight="1" x14ac:dyDescent="0.2">
      <c r="B68" s="9"/>
      <c r="C68" s="14"/>
      <c r="D68" s="360" t="s">
        <v>1568</v>
      </c>
      <c r="E68" s="360"/>
      <c r="F68" s="360"/>
      <c r="G68" s="360"/>
      <c r="H68" s="360"/>
      <c r="I68" s="360"/>
      <c r="J68" s="360"/>
      <c r="K68" s="10"/>
    </row>
    <row r="69" spans="2:11" s="2" customFormat="1" ht="15" customHeight="1" x14ac:dyDescent="0.2">
      <c r="B69" s="9"/>
      <c r="C69" s="14"/>
      <c r="D69" s="360" t="s">
        <v>1569</v>
      </c>
      <c r="E69" s="360"/>
      <c r="F69" s="360"/>
      <c r="G69" s="360"/>
      <c r="H69" s="360"/>
      <c r="I69" s="360"/>
      <c r="J69" s="360"/>
      <c r="K69" s="10"/>
    </row>
    <row r="70" spans="2:11" s="2" customFormat="1" ht="15" customHeight="1" x14ac:dyDescent="0.2">
      <c r="B70" s="9"/>
      <c r="C70" s="14"/>
      <c r="D70" s="360" t="s">
        <v>1570</v>
      </c>
      <c r="E70" s="360"/>
      <c r="F70" s="360"/>
      <c r="G70" s="360"/>
      <c r="H70" s="360"/>
      <c r="I70" s="360"/>
      <c r="J70" s="360"/>
      <c r="K70" s="10"/>
    </row>
    <row r="71" spans="2:11" s="2" customFormat="1" ht="12.75" customHeight="1" x14ac:dyDescent="0.2">
      <c r="B71" s="18"/>
      <c r="C71" s="19"/>
      <c r="D71" s="19"/>
      <c r="E71" s="19"/>
      <c r="F71" s="19"/>
      <c r="G71" s="19"/>
      <c r="H71" s="19"/>
      <c r="I71" s="19"/>
      <c r="J71" s="19"/>
      <c r="K71" s="20"/>
    </row>
    <row r="72" spans="2:11" s="2" customFormat="1" ht="18.75" customHeight="1" x14ac:dyDescent="0.2">
      <c r="B72" s="21"/>
      <c r="C72" s="21"/>
      <c r="D72" s="21"/>
      <c r="E72" s="21"/>
      <c r="F72" s="21"/>
      <c r="G72" s="21"/>
      <c r="H72" s="21"/>
      <c r="I72" s="21"/>
      <c r="J72" s="21"/>
      <c r="K72" s="22"/>
    </row>
    <row r="73" spans="2:11" s="2" customFormat="1" ht="18.75" customHeight="1" x14ac:dyDescent="0.2">
      <c r="B73" s="22"/>
      <c r="C73" s="22"/>
      <c r="D73" s="22"/>
      <c r="E73" s="22"/>
      <c r="F73" s="22"/>
      <c r="G73" s="22"/>
      <c r="H73" s="22"/>
      <c r="I73" s="22"/>
      <c r="J73" s="22"/>
      <c r="K73" s="22"/>
    </row>
    <row r="74" spans="2:11" s="2" customFormat="1" ht="7.5" customHeight="1" x14ac:dyDescent="0.2">
      <c r="B74" s="23"/>
      <c r="C74" s="24"/>
      <c r="D74" s="24"/>
      <c r="E74" s="24"/>
      <c r="F74" s="24"/>
      <c r="G74" s="24"/>
      <c r="H74" s="24"/>
      <c r="I74" s="24"/>
      <c r="J74" s="24"/>
      <c r="K74" s="25"/>
    </row>
    <row r="75" spans="2:11" s="2" customFormat="1" ht="45" customHeight="1" x14ac:dyDescent="0.2">
      <c r="B75" s="26"/>
      <c r="C75" s="363" t="s">
        <v>1571</v>
      </c>
      <c r="D75" s="363"/>
      <c r="E75" s="363"/>
      <c r="F75" s="363"/>
      <c r="G75" s="363"/>
      <c r="H75" s="363"/>
      <c r="I75" s="363"/>
      <c r="J75" s="363"/>
      <c r="K75" s="27"/>
    </row>
    <row r="76" spans="2:11" s="2" customFormat="1" ht="17.25" customHeight="1" x14ac:dyDescent="0.2">
      <c r="B76" s="26"/>
      <c r="C76" s="28" t="s">
        <v>1572</v>
      </c>
      <c r="D76" s="28"/>
      <c r="E76" s="28"/>
      <c r="F76" s="28" t="s">
        <v>1573</v>
      </c>
      <c r="G76" s="29"/>
      <c r="H76" s="28" t="s">
        <v>62</v>
      </c>
      <c r="I76" s="28" t="s">
        <v>65</v>
      </c>
      <c r="J76" s="28" t="s">
        <v>1574</v>
      </c>
      <c r="K76" s="27"/>
    </row>
    <row r="77" spans="2:11" s="2" customFormat="1" ht="17.25" customHeight="1" x14ac:dyDescent="0.2">
      <c r="B77" s="26"/>
      <c r="C77" s="30" t="s">
        <v>1575</v>
      </c>
      <c r="D77" s="30"/>
      <c r="E77" s="30"/>
      <c r="F77" s="31" t="s">
        <v>1576</v>
      </c>
      <c r="G77" s="32"/>
      <c r="H77" s="30"/>
      <c r="I77" s="30"/>
      <c r="J77" s="30" t="s">
        <v>1577</v>
      </c>
      <c r="K77" s="27"/>
    </row>
    <row r="78" spans="2:11" s="2" customFormat="1" ht="5.25" customHeight="1" x14ac:dyDescent="0.2">
      <c r="B78" s="26"/>
      <c r="C78" s="33"/>
      <c r="D78" s="33"/>
      <c r="E78" s="33"/>
      <c r="F78" s="33"/>
      <c r="G78" s="34"/>
      <c r="H78" s="33"/>
      <c r="I78" s="33"/>
      <c r="J78" s="33"/>
      <c r="K78" s="27"/>
    </row>
    <row r="79" spans="2:11" s="2" customFormat="1" ht="15" customHeight="1" x14ac:dyDescent="0.2">
      <c r="B79" s="26"/>
      <c r="C79" s="15" t="s">
        <v>61</v>
      </c>
      <c r="D79" s="35"/>
      <c r="E79" s="35"/>
      <c r="F79" s="36" t="s">
        <v>1578</v>
      </c>
      <c r="G79" s="37"/>
      <c r="H79" s="15" t="s">
        <v>1579</v>
      </c>
      <c r="I79" s="15" t="s">
        <v>1580</v>
      </c>
      <c r="J79" s="15">
        <v>20</v>
      </c>
      <c r="K79" s="27"/>
    </row>
    <row r="80" spans="2:11" s="2" customFormat="1" ht="15" customHeight="1" x14ac:dyDescent="0.2">
      <c r="B80" s="26"/>
      <c r="C80" s="15" t="s">
        <v>1581</v>
      </c>
      <c r="D80" s="15"/>
      <c r="E80" s="15"/>
      <c r="F80" s="36" t="s">
        <v>1578</v>
      </c>
      <c r="G80" s="37"/>
      <c r="H80" s="15" t="s">
        <v>1582</v>
      </c>
      <c r="I80" s="15" t="s">
        <v>1580</v>
      </c>
      <c r="J80" s="15">
        <v>120</v>
      </c>
      <c r="K80" s="27"/>
    </row>
    <row r="81" spans="2:11" s="2" customFormat="1" ht="15" customHeight="1" x14ac:dyDescent="0.2">
      <c r="B81" s="38"/>
      <c r="C81" s="15" t="s">
        <v>1583</v>
      </c>
      <c r="D81" s="15"/>
      <c r="E81" s="15"/>
      <c r="F81" s="36" t="s">
        <v>1584</v>
      </c>
      <c r="G81" s="37"/>
      <c r="H81" s="15" t="s">
        <v>1585</v>
      </c>
      <c r="I81" s="15" t="s">
        <v>1580</v>
      </c>
      <c r="J81" s="15">
        <v>50</v>
      </c>
      <c r="K81" s="27"/>
    </row>
    <row r="82" spans="2:11" s="2" customFormat="1" ht="15" customHeight="1" x14ac:dyDescent="0.2">
      <c r="B82" s="38"/>
      <c r="C82" s="15" t="s">
        <v>1586</v>
      </c>
      <c r="D82" s="15"/>
      <c r="E82" s="15"/>
      <c r="F82" s="36" t="s">
        <v>1578</v>
      </c>
      <c r="G82" s="37"/>
      <c r="H82" s="15" t="s">
        <v>1587</v>
      </c>
      <c r="I82" s="15" t="s">
        <v>1588</v>
      </c>
      <c r="J82" s="15"/>
      <c r="K82" s="27"/>
    </row>
    <row r="83" spans="2:11" s="2" customFormat="1" ht="15" customHeight="1" x14ac:dyDescent="0.2">
      <c r="B83" s="38"/>
      <c r="C83" s="39" t="s">
        <v>1589</v>
      </c>
      <c r="D83" s="39"/>
      <c r="E83" s="39"/>
      <c r="F83" s="40" t="s">
        <v>1584</v>
      </c>
      <c r="G83" s="39"/>
      <c r="H83" s="39" t="s">
        <v>1590</v>
      </c>
      <c r="I83" s="39" t="s">
        <v>1580</v>
      </c>
      <c r="J83" s="39">
        <v>15</v>
      </c>
      <c r="K83" s="27"/>
    </row>
    <row r="84" spans="2:11" s="2" customFormat="1" ht="15" customHeight="1" x14ac:dyDescent="0.2">
      <c r="B84" s="38"/>
      <c r="C84" s="39" t="s">
        <v>1591</v>
      </c>
      <c r="D84" s="39"/>
      <c r="E84" s="39"/>
      <c r="F84" s="40" t="s">
        <v>1584</v>
      </c>
      <c r="G84" s="39"/>
      <c r="H84" s="39" t="s">
        <v>1592</v>
      </c>
      <c r="I84" s="39" t="s">
        <v>1580</v>
      </c>
      <c r="J84" s="39">
        <v>15</v>
      </c>
      <c r="K84" s="27"/>
    </row>
    <row r="85" spans="2:11" s="2" customFormat="1" ht="15" customHeight="1" x14ac:dyDescent="0.2">
      <c r="B85" s="38"/>
      <c r="C85" s="39" t="s">
        <v>1593</v>
      </c>
      <c r="D85" s="39"/>
      <c r="E85" s="39"/>
      <c r="F85" s="40" t="s">
        <v>1584</v>
      </c>
      <c r="G85" s="39"/>
      <c r="H85" s="39" t="s">
        <v>1594</v>
      </c>
      <c r="I85" s="39" t="s">
        <v>1580</v>
      </c>
      <c r="J85" s="39">
        <v>20</v>
      </c>
      <c r="K85" s="27"/>
    </row>
    <row r="86" spans="2:11" s="2" customFormat="1" ht="15" customHeight="1" x14ac:dyDescent="0.2">
      <c r="B86" s="38"/>
      <c r="C86" s="39" t="s">
        <v>1595</v>
      </c>
      <c r="D86" s="39"/>
      <c r="E86" s="39"/>
      <c r="F86" s="40" t="s">
        <v>1584</v>
      </c>
      <c r="G86" s="39"/>
      <c r="H86" s="39" t="s">
        <v>1596</v>
      </c>
      <c r="I86" s="39" t="s">
        <v>1580</v>
      </c>
      <c r="J86" s="39">
        <v>20</v>
      </c>
      <c r="K86" s="27"/>
    </row>
    <row r="87" spans="2:11" s="2" customFormat="1" ht="15" customHeight="1" x14ac:dyDescent="0.2">
      <c r="B87" s="38"/>
      <c r="C87" s="15" t="s">
        <v>1597</v>
      </c>
      <c r="D87" s="15"/>
      <c r="E87" s="15"/>
      <c r="F87" s="36" t="s">
        <v>1584</v>
      </c>
      <c r="G87" s="37"/>
      <c r="H87" s="15" t="s">
        <v>1598</v>
      </c>
      <c r="I87" s="15" t="s">
        <v>1580</v>
      </c>
      <c r="J87" s="15">
        <v>50</v>
      </c>
      <c r="K87" s="27"/>
    </row>
    <row r="88" spans="2:11" s="2" customFormat="1" ht="15" customHeight="1" x14ac:dyDescent="0.2">
      <c r="B88" s="38"/>
      <c r="C88" s="15" t="s">
        <v>1599</v>
      </c>
      <c r="D88" s="15"/>
      <c r="E88" s="15"/>
      <c r="F88" s="36" t="s">
        <v>1584</v>
      </c>
      <c r="G88" s="37"/>
      <c r="H88" s="15" t="s">
        <v>1600</v>
      </c>
      <c r="I88" s="15" t="s">
        <v>1580</v>
      </c>
      <c r="J88" s="15">
        <v>20</v>
      </c>
      <c r="K88" s="27"/>
    </row>
    <row r="89" spans="2:11" s="2" customFormat="1" ht="15" customHeight="1" x14ac:dyDescent="0.2">
      <c r="B89" s="38"/>
      <c r="C89" s="15" t="s">
        <v>1601</v>
      </c>
      <c r="D89" s="15"/>
      <c r="E89" s="15"/>
      <c r="F89" s="36" t="s">
        <v>1584</v>
      </c>
      <c r="G89" s="37"/>
      <c r="H89" s="15" t="s">
        <v>1602</v>
      </c>
      <c r="I89" s="15" t="s">
        <v>1580</v>
      </c>
      <c r="J89" s="15">
        <v>20</v>
      </c>
      <c r="K89" s="27"/>
    </row>
    <row r="90" spans="2:11" s="2" customFormat="1" ht="15" customHeight="1" x14ac:dyDescent="0.2">
      <c r="B90" s="38"/>
      <c r="C90" s="15" t="s">
        <v>1603</v>
      </c>
      <c r="D90" s="15"/>
      <c r="E90" s="15"/>
      <c r="F90" s="36" t="s">
        <v>1584</v>
      </c>
      <c r="G90" s="37"/>
      <c r="H90" s="15" t="s">
        <v>1604</v>
      </c>
      <c r="I90" s="15" t="s">
        <v>1580</v>
      </c>
      <c r="J90" s="15">
        <v>50</v>
      </c>
      <c r="K90" s="27"/>
    </row>
    <row r="91" spans="2:11" s="2" customFormat="1" ht="15" customHeight="1" x14ac:dyDescent="0.2">
      <c r="B91" s="38"/>
      <c r="C91" s="15" t="s">
        <v>53</v>
      </c>
      <c r="D91" s="15"/>
      <c r="E91" s="15"/>
      <c r="F91" s="36" t="s">
        <v>1584</v>
      </c>
      <c r="G91" s="37"/>
      <c r="H91" s="15" t="s">
        <v>53</v>
      </c>
      <c r="I91" s="15" t="s">
        <v>1580</v>
      </c>
      <c r="J91" s="15">
        <v>50</v>
      </c>
      <c r="K91" s="27"/>
    </row>
    <row r="92" spans="2:11" s="2" customFormat="1" ht="15" customHeight="1" x14ac:dyDescent="0.2">
      <c r="B92" s="38"/>
      <c r="C92" s="15" t="s">
        <v>1605</v>
      </c>
      <c r="D92" s="15"/>
      <c r="E92" s="15"/>
      <c r="F92" s="36" t="s">
        <v>1584</v>
      </c>
      <c r="G92" s="37"/>
      <c r="H92" s="15" t="s">
        <v>1606</v>
      </c>
      <c r="I92" s="15" t="s">
        <v>1580</v>
      </c>
      <c r="J92" s="15">
        <v>255</v>
      </c>
      <c r="K92" s="27"/>
    </row>
    <row r="93" spans="2:11" s="2" customFormat="1" ht="15" customHeight="1" x14ac:dyDescent="0.2">
      <c r="B93" s="38"/>
      <c r="C93" s="15" t="s">
        <v>1607</v>
      </c>
      <c r="D93" s="15"/>
      <c r="E93" s="15"/>
      <c r="F93" s="36" t="s">
        <v>1578</v>
      </c>
      <c r="G93" s="37"/>
      <c r="H93" s="15" t="s">
        <v>1608</v>
      </c>
      <c r="I93" s="15" t="s">
        <v>1609</v>
      </c>
      <c r="J93" s="15"/>
      <c r="K93" s="27"/>
    </row>
    <row r="94" spans="2:11" s="2" customFormat="1" ht="15" customHeight="1" x14ac:dyDescent="0.2">
      <c r="B94" s="38"/>
      <c r="C94" s="15" t="s">
        <v>1610</v>
      </c>
      <c r="D94" s="15"/>
      <c r="E94" s="15"/>
      <c r="F94" s="36" t="s">
        <v>1578</v>
      </c>
      <c r="G94" s="37"/>
      <c r="H94" s="15" t="s">
        <v>1611</v>
      </c>
      <c r="I94" s="15" t="s">
        <v>1612</v>
      </c>
      <c r="J94" s="15"/>
      <c r="K94" s="27"/>
    </row>
    <row r="95" spans="2:11" s="2" customFormat="1" ht="15" customHeight="1" x14ac:dyDescent="0.2">
      <c r="B95" s="38"/>
      <c r="C95" s="15" t="s">
        <v>1613</v>
      </c>
      <c r="D95" s="15"/>
      <c r="E95" s="15"/>
      <c r="F95" s="36" t="s">
        <v>1578</v>
      </c>
      <c r="G95" s="37"/>
      <c r="H95" s="15" t="s">
        <v>1613</v>
      </c>
      <c r="I95" s="15" t="s">
        <v>1612</v>
      </c>
      <c r="J95" s="15"/>
      <c r="K95" s="27"/>
    </row>
    <row r="96" spans="2:11" s="2" customFormat="1" ht="15" customHeight="1" x14ac:dyDescent="0.2">
      <c r="B96" s="38"/>
      <c r="C96" s="15" t="s">
        <v>40</v>
      </c>
      <c r="D96" s="15"/>
      <c r="E96" s="15"/>
      <c r="F96" s="36" t="s">
        <v>1578</v>
      </c>
      <c r="G96" s="37"/>
      <c r="H96" s="15" t="s">
        <v>1614</v>
      </c>
      <c r="I96" s="15" t="s">
        <v>1612</v>
      </c>
      <c r="J96" s="15"/>
      <c r="K96" s="27"/>
    </row>
    <row r="97" spans="2:11" s="2" customFormat="1" ht="15" customHeight="1" x14ac:dyDescent="0.2">
      <c r="B97" s="38"/>
      <c r="C97" s="15" t="s">
        <v>50</v>
      </c>
      <c r="D97" s="15"/>
      <c r="E97" s="15"/>
      <c r="F97" s="36" t="s">
        <v>1578</v>
      </c>
      <c r="G97" s="37"/>
      <c r="H97" s="15" t="s">
        <v>1615</v>
      </c>
      <c r="I97" s="15" t="s">
        <v>1612</v>
      </c>
      <c r="J97" s="15"/>
      <c r="K97" s="27"/>
    </row>
    <row r="98" spans="2:11" s="2" customFormat="1" ht="15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3"/>
    </row>
    <row r="99" spans="2:11" s="2" customFormat="1" ht="18.75" customHeight="1" x14ac:dyDescent="0.2">
      <c r="B99" s="44"/>
      <c r="C99" s="45"/>
      <c r="D99" s="45"/>
      <c r="E99" s="45"/>
      <c r="F99" s="45"/>
      <c r="G99" s="45"/>
      <c r="H99" s="45"/>
      <c r="I99" s="45"/>
      <c r="J99" s="45"/>
      <c r="K99" s="44"/>
    </row>
    <row r="100" spans="2:11" s="2" customFormat="1" ht="18.75" customHeight="1" x14ac:dyDescent="0.2">
      <c r="B100" s="22"/>
      <c r="C100" s="22"/>
      <c r="D100" s="22"/>
      <c r="E100" s="22"/>
      <c r="F100" s="22"/>
      <c r="G100" s="22"/>
      <c r="H100" s="22"/>
      <c r="I100" s="22"/>
      <c r="J100" s="22"/>
      <c r="K100" s="22"/>
    </row>
    <row r="101" spans="2:11" s="2" customFormat="1" ht="7.5" customHeight="1" x14ac:dyDescent="0.2">
      <c r="B101" s="23"/>
      <c r="C101" s="24"/>
      <c r="D101" s="24"/>
      <c r="E101" s="24"/>
      <c r="F101" s="24"/>
      <c r="G101" s="24"/>
      <c r="H101" s="24"/>
      <c r="I101" s="24"/>
      <c r="J101" s="24"/>
      <c r="K101" s="25"/>
    </row>
    <row r="102" spans="2:11" s="2" customFormat="1" ht="45" customHeight="1" x14ac:dyDescent="0.2">
      <c r="B102" s="26"/>
      <c r="C102" s="363" t="s">
        <v>1616</v>
      </c>
      <c r="D102" s="363"/>
      <c r="E102" s="363"/>
      <c r="F102" s="363"/>
      <c r="G102" s="363"/>
      <c r="H102" s="363"/>
      <c r="I102" s="363"/>
      <c r="J102" s="363"/>
      <c r="K102" s="27"/>
    </row>
    <row r="103" spans="2:11" s="2" customFormat="1" ht="17.25" customHeight="1" x14ac:dyDescent="0.2">
      <c r="B103" s="26"/>
      <c r="C103" s="28" t="s">
        <v>1572</v>
      </c>
      <c r="D103" s="28"/>
      <c r="E103" s="28"/>
      <c r="F103" s="28" t="s">
        <v>1573</v>
      </c>
      <c r="G103" s="29"/>
      <c r="H103" s="28" t="s">
        <v>62</v>
      </c>
      <c r="I103" s="28" t="s">
        <v>65</v>
      </c>
      <c r="J103" s="28" t="s">
        <v>1574</v>
      </c>
      <c r="K103" s="27"/>
    </row>
    <row r="104" spans="2:11" s="2" customFormat="1" ht="17.25" customHeight="1" x14ac:dyDescent="0.2">
      <c r="B104" s="26"/>
      <c r="C104" s="30" t="s">
        <v>1575</v>
      </c>
      <c r="D104" s="30"/>
      <c r="E104" s="30"/>
      <c r="F104" s="31" t="s">
        <v>1576</v>
      </c>
      <c r="G104" s="32"/>
      <c r="H104" s="30"/>
      <c r="I104" s="30"/>
      <c r="J104" s="30" t="s">
        <v>1577</v>
      </c>
      <c r="K104" s="27"/>
    </row>
    <row r="105" spans="2:11" s="2" customFormat="1" ht="5.25" customHeight="1" x14ac:dyDescent="0.2">
      <c r="B105" s="26"/>
      <c r="C105" s="28"/>
      <c r="D105" s="28"/>
      <c r="E105" s="28"/>
      <c r="F105" s="28"/>
      <c r="G105" s="46"/>
      <c r="H105" s="28"/>
      <c r="I105" s="28"/>
      <c r="J105" s="28"/>
      <c r="K105" s="27"/>
    </row>
    <row r="106" spans="2:11" s="2" customFormat="1" ht="15" customHeight="1" x14ac:dyDescent="0.2">
      <c r="B106" s="26"/>
      <c r="C106" s="15" t="s">
        <v>61</v>
      </c>
      <c r="D106" s="35"/>
      <c r="E106" s="35"/>
      <c r="F106" s="36" t="s">
        <v>1578</v>
      </c>
      <c r="G106" s="15"/>
      <c r="H106" s="15" t="s">
        <v>1617</v>
      </c>
      <c r="I106" s="15" t="s">
        <v>1580</v>
      </c>
      <c r="J106" s="15">
        <v>20</v>
      </c>
      <c r="K106" s="27"/>
    </row>
    <row r="107" spans="2:11" s="2" customFormat="1" ht="15" customHeight="1" x14ac:dyDescent="0.2">
      <c r="B107" s="26"/>
      <c r="C107" s="15" t="s">
        <v>1581</v>
      </c>
      <c r="D107" s="15"/>
      <c r="E107" s="15"/>
      <c r="F107" s="36" t="s">
        <v>1578</v>
      </c>
      <c r="G107" s="15"/>
      <c r="H107" s="15" t="s">
        <v>1617</v>
      </c>
      <c r="I107" s="15" t="s">
        <v>1580</v>
      </c>
      <c r="J107" s="15">
        <v>120</v>
      </c>
      <c r="K107" s="27"/>
    </row>
    <row r="108" spans="2:11" s="2" customFormat="1" ht="15" customHeight="1" x14ac:dyDescent="0.2">
      <c r="B108" s="38"/>
      <c r="C108" s="15" t="s">
        <v>1583</v>
      </c>
      <c r="D108" s="15"/>
      <c r="E108" s="15"/>
      <c r="F108" s="36" t="s">
        <v>1584</v>
      </c>
      <c r="G108" s="15"/>
      <c r="H108" s="15" t="s">
        <v>1617</v>
      </c>
      <c r="I108" s="15" t="s">
        <v>1580</v>
      </c>
      <c r="J108" s="15">
        <v>50</v>
      </c>
      <c r="K108" s="27"/>
    </row>
    <row r="109" spans="2:11" s="2" customFormat="1" ht="15" customHeight="1" x14ac:dyDescent="0.2">
      <c r="B109" s="38"/>
      <c r="C109" s="15" t="s">
        <v>1586</v>
      </c>
      <c r="D109" s="15"/>
      <c r="E109" s="15"/>
      <c r="F109" s="36" t="s">
        <v>1578</v>
      </c>
      <c r="G109" s="15"/>
      <c r="H109" s="15" t="s">
        <v>1617</v>
      </c>
      <c r="I109" s="15" t="s">
        <v>1588</v>
      </c>
      <c r="J109" s="15"/>
      <c r="K109" s="27"/>
    </row>
    <row r="110" spans="2:11" s="2" customFormat="1" ht="15" customHeight="1" x14ac:dyDescent="0.2">
      <c r="B110" s="38"/>
      <c r="C110" s="15" t="s">
        <v>1597</v>
      </c>
      <c r="D110" s="15"/>
      <c r="E110" s="15"/>
      <c r="F110" s="36" t="s">
        <v>1584</v>
      </c>
      <c r="G110" s="15"/>
      <c r="H110" s="15" t="s">
        <v>1617</v>
      </c>
      <c r="I110" s="15" t="s">
        <v>1580</v>
      </c>
      <c r="J110" s="15">
        <v>50</v>
      </c>
      <c r="K110" s="27"/>
    </row>
    <row r="111" spans="2:11" s="2" customFormat="1" ht="15" customHeight="1" x14ac:dyDescent="0.2">
      <c r="B111" s="38"/>
      <c r="C111" s="15" t="s">
        <v>53</v>
      </c>
      <c r="D111" s="15"/>
      <c r="E111" s="15"/>
      <c r="F111" s="36" t="s">
        <v>1584</v>
      </c>
      <c r="G111" s="15"/>
      <c r="H111" s="15" t="s">
        <v>1617</v>
      </c>
      <c r="I111" s="15" t="s">
        <v>1580</v>
      </c>
      <c r="J111" s="15">
        <v>50</v>
      </c>
      <c r="K111" s="27"/>
    </row>
    <row r="112" spans="2:11" s="2" customFormat="1" ht="15" customHeight="1" x14ac:dyDescent="0.2">
      <c r="B112" s="38"/>
      <c r="C112" s="15" t="s">
        <v>1603</v>
      </c>
      <c r="D112" s="15"/>
      <c r="E112" s="15"/>
      <c r="F112" s="36" t="s">
        <v>1584</v>
      </c>
      <c r="G112" s="15"/>
      <c r="H112" s="15" t="s">
        <v>1617</v>
      </c>
      <c r="I112" s="15" t="s">
        <v>1580</v>
      </c>
      <c r="J112" s="15">
        <v>50</v>
      </c>
      <c r="K112" s="27"/>
    </row>
    <row r="113" spans="2:11" s="2" customFormat="1" ht="15" customHeight="1" x14ac:dyDescent="0.2">
      <c r="B113" s="38"/>
      <c r="C113" s="15" t="s">
        <v>61</v>
      </c>
      <c r="D113" s="15"/>
      <c r="E113" s="15"/>
      <c r="F113" s="36" t="s">
        <v>1578</v>
      </c>
      <c r="G113" s="15"/>
      <c r="H113" s="15" t="s">
        <v>1618</v>
      </c>
      <c r="I113" s="15" t="s">
        <v>1580</v>
      </c>
      <c r="J113" s="15">
        <v>20</v>
      </c>
      <c r="K113" s="27"/>
    </row>
    <row r="114" spans="2:11" s="2" customFormat="1" ht="15" customHeight="1" x14ac:dyDescent="0.2">
      <c r="B114" s="38"/>
      <c r="C114" s="15" t="s">
        <v>1619</v>
      </c>
      <c r="D114" s="15"/>
      <c r="E114" s="15"/>
      <c r="F114" s="36" t="s">
        <v>1578</v>
      </c>
      <c r="G114" s="15"/>
      <c r="H114" s="15" t="s">
        <v>1620</v>
      </c>
      <c r="I114" s="15" t="s">
        <v>1580</v>
      </c>
      <c r="J114" s="15">
        <v>120</v>
      </c>
      <c r="K114" s="27"/>
    </row>
    <row r="115" spans="2:11" s="2" customFormat="1" ht="15" customHeight="1" x14ac:dyDescent="0.2">
      <c r="B115" s="38"/>
      <c r="C115" s="15" t="s">
        <v>40</v>
      </c>
      <c r="D115" s="15"/>
      <c r="E115" s="15"/>
      <c r="F115" s="36" t="s">
        <v>1578</v>
      </c>
      <c r="G115" s="15"/>
      <c r="H115" s="15" t="s">
        <v>1621</v>
      </c>
      <c r="I115" s="15" t="s">
        <v>1612</v>
      </c>
      <c r="J115" s="15"/>
      <c r="K115" s="27"/>
    </row>
    <row r="116" spans="2:11" s="2" customFormat="1" ht="15" customHeight="1" x14ac:dyDescent="0.2">
      <c r="B116" s="38"/>
      <c r="C116" s="15" t="s">
        <v>50</v>
      </c>
      <c r="D116" s="15"/>
      <c r="E116" s="15"/>
      <c r="F116" s="36" t="s">
        <v>1578</v>
      </c>
      <c r="G116" s="15"/>
      <c r="H116" s="15" t="s">
        <v>1622</v>
      </c>
      <c r="I116" s="15" t="s">
        <v>1612</v>
      </c>
      <c r="J116" s="15"/>
      <c r="K116" s="27"/>
    </row>
    <row r="117" spans="2:11" s="2" customFormat="1" ht="15" customHeight="1" x14ac:dyDescent="0.2">
      <c r="B117" s="38"/>
      <c r="C117" s="15" t="s">
        <v>65</v>
      </c>
      <c r="D117" s="15"/>
      <c r="E117" s="15"/>
      <c r="F117" s="36" t="s">
        <v>1578</v>
      </c>
      <c r="G117" s="15"/>
      <c r="H117" s="15" t="s">
        <v>1623</v>
      </c>
      <c r="I117" s="15" t="s">
        <v>1624</v>
      </c>
      <c r="J117" s="15"/>
      <c r="K117" s="27"/>
    </row>
    <row r="118" spans="2:11" s="2" customFormat="1" ht="15" customHeight="1" x14ac:dyDescent="0.2">
      <c r="B118" s="41"/>
      <c r="C118" s="47"/>
      <c r="D118" s="47"/>
      <c r="E118" s="47"/>
      <c r="F118" s="47"/>
      <c r="G118" s="47"/>
      <c r="H118" s="47"/>
      <c r="I118" s="47"/>
      <c r="J118" s="47"/>
      <c r="K118" s="43"/>
    </row>
    <row r="119" spans="2:11" s="2" customFormat="1" ht="18.75" customHeight="1" x14ac:dyDescent="0.2">
      <c r="B119" s="48"/>
      <c r="C119" s="49"/>
      <c r="D119" s="49"/>
      <c r="E119" s="49"/>
      <c r="F119" s="50"/>
      <c r="G119" s="49"/>
      <c r="H119" s="49"/>
      <c r="I119" s="49"/>
      <c r="J119" s="49"/>
      <c r="K119" s="48"/>
    </row>
    <row r="120" spans="2:11" s="2" customFormat="1" ht="18.75" customHeight="1" x14ac:dyDescent="0.2">
      <c r="B120" s="22"/>
      <c r="C120" s="22"/>
      <c r="D120" s="22"/>
      <c r="E120" s="22"/>
      <c r="F120" s="22"/>
      <c r="G120" s="22"/>
      <c r="H120" s="22"/>
      <c r="I120" s="22"/>
      <c r="J120" s="22"/>
      <c r="K120" s="22"/>
    </row>
    <row r="121" spans="2:11" s="2" customFormat="1" ht="7.5" customHeight="1" x14ac:dyDescent="0.2">
      <c r="B121" s="51"/>
      <c r="C121" s="52"/>
      <c r="D121" s="52"/>
      <c r="E121" s="52"/>
      <c r="F121" s="52"/>
      <c r="G121" s="52"/>
      <c r="H121" s="52"/>
      <c r="I121" s="52"/>
      <c r="J121" s="52"/>
      <c r="K121" s="53"/>
    </row>
    <row r="122" spans="2:11" s="2" customFormat="1" ht="45" customHeight="1" x14ac:dyDescent="0.2">
      <c r="B122" s="54"/>
      <c r="C122" s="361" t="s">
        <v>1625</v>
      </c>
      <c r="D122" s="361"/>
      <c r="E122" s="361"/>
      <c r="F122" s="361"/>
      <c r="G122" s="361"/>
      <c r="H122" s="361"/>
      <c r="I122" s="361"/>
      <c r="J122" s="361"/>
      <c r="K122" s="55"/>
    </row>
    <row r="123" spans="2:11" s="2" customFormat="1" ht="17.25" customHeight="1" x14ac:dyDescent="0.2">
      <c r="B123" s="56"/>
      <c r="C123" s="28" t="s">
        <v>1572</v>
      </c>
      <c r="D123" s="28"/>
      <c r="E123" s="28"/>
      <c r="F123" s="28" t="s">
        <v>1573</v>
      </c>
      <c r="G123" s="29"/>
      <c r="H123" s="28" t="s">
        <v>62</v>
      </c>
      <c r="I123" s="28" t="s">
        <v>65</v>
      </c>
      <c r="J123" s="28" t="s">
        <v>1574</v>
      </c>
      <c r="K123" s="57"/>
    </row>
    <row r="124" spans="2:11" s="2" customFormat="1" ht="17.25" customHeight="1" x14ac:dyDescent="0.2">
      <c r="B124" s="56"/>
      <c r="C124" s="30" t="s">
        <v>1575</v>
      </c>
      <c r="D124" s="30"/>
      <c r="E124" s="30"/>
      <c r="F124" s="31" t="s">
        <v>1576</v>
      </c>
      <c r="G124" s="32"/>
      <c r="H124" s="30"/>
      <c r="I124" s="30"/>
      <c r="J124" s="30" t="s">
        <v>1577</v>
      </c>
      <c r="K124" s="57"/>
    </row>
    <row r="125" spans="2:11" s="2" customFormat="1" ht="5.25" customHeight="1" x14ac:dyDescent="0.2">
      <c r="B125" s="58"/>
      <c r="C125" s="33"/>
      <c r="D125" s="33"/>
      <c r="E125" s="33"/>
      <c r="F125" s="33"/>
      <c r="G125" s="59"/>
      <c r="H125" s="33"/>
      <c r="I125" s="33"/>
      <c r="J125" s="33"/>
      <c r="K125" s="60"/>
    </row>
    <row r="126" spans="2:11" s="2" customFormat="1" ht="15" customHeight="1" x14ac:dyDescent="0.2">
      <c r="B126" s="58"/>
      <c r="C126" s="15" t="s">
        <v>1581</v>
      </c>
      <c r="D126" s="35"/>
      <c r="E126" s="35"/>
      <c r="F126" s="36" t="s">
        <v>1578</v>
      </c>
      <c r="G126" s="15"/>
      <c r="H126" s="15" t="s">
        <v>1617</v>
      </c>
      <c r="I126" s="15" t="s">
        <v>1580</v>
      </c>
      <c r="J126" s="15">
        <v>120</v>
      </c>
      <c r="K126" s="61"/>
    </row>
    <row r="127" spans="2:11" s="2" customFormat="1" ht="15" customHeight="1" x14ac:dyDescent="0.2">
      <c r="B127" s="58"/>
      <c r="C127" s="15" t="s">
        <v>1626</v>
      </c>
      <c r="D127" s="15"/>
      <c r="E127" s="15"/>
      <c r="F127" s="36" t="s">
        <v>1578</v>
      </c>
      <c r="G127" s="15"/>
      <c r="H127" s="15" t="s">
        <v>1627</v>
      </c>
      <c r="I127" s="15" t="s">
        <v>1580</v>
      </c>
      <c r="J127" s="15" t="s">
        <v>1628</v>
      </c>
      <c r="K127" s="61"/>
    </row>
    <row r="128" spans="2:11" s="2" customFormat="1" ht="15" customHeight="1" x14ac:dyDescent="0.2">
      <c r="B128" s="58"/>
      <c r="C128" s="15" t="s">
        <v>1526</v>
      </c>
      <c r="D128" s="15"/>
      <c r="E128" s="15"/>
      <c r="F128" s="36" t="s">
        <v>1578</v>
      </c>
      <c r="G128" s="15"/>
      <c r="H128" s="15" t="s">
        <v>1629</v>
      </c>
      <c r="I128" s="15" t="s">
        <v>1580</v>
      </c>
      <c r="J128" s="15" t="s">
        <v>1628</v>
      </c>
      <c r="K128" s="61"/>
    </row>
    <row r="129" spans="2:11" s="2" customFormat="1" ht="15" customHeight="1" x14ac:dyDescent="0.2">
      <c r="B129" s="58"/>
      <c r="C129" s="15" t="s">
        <v>1589</v>
      </c>
      <c r="D129" s="15"/>
      <c r="E129" s="15"/>
      <c r="F129" s="36" t="s">
        <v>1584</v>
      </c>
      <c r="G129" s="15"/>
      <c r="H129" s="15" t="s">
        <v>1590</v>
      </c>
      <c r="I129" s="15" t="s">
        <v>1580</v>
      </c>
      <c r="J129" s="15">
        <v>15</v>
      </c>
      <c r="K129" s="61"/>
    </row>
    <row r="130" spans="2:11" s="2" customFormat="1" ht="15" customHeight="1" x14ac:dyDescent="0.2">
      <c r="B130" s="58"/>
      <c r="C130" s="39" t="s">
        <v>1591</v>
      </c>
      <c r="D130" s="39"/>
      <c r="E130" s="39"/>
      <c r="F130" s="40" t="s">
        <v>1584</v>
      </c>
      <c r="G130" s="39"/>
      <c r="H130" s="39" t="s">
        <v>1592</v>
      </c>
      <c r="I130" s="39" t="s">
        <v>1580</v>
      </c>
      <c r="J130" s="39">
        <v>15</v>
      </c>
      <c r="K130" s="61"/>
    </row>
    <row r="131" spans="2:11" s="2" customFormat="1" ht="15" customHeight="1" x14ac:dyDescent="0.2">
      <c r="B131" s="58"/>
      <c r="C131" s="39" t="s">
        <v>1593</v>
      </c>
      <c r="D131" s="39"/>
      <c r="E131" s="39"/>
      <c r="F131" s="40" t="s">
        <v>1584</v>
      </c>
      <c r="G131" s="39"/>
      <c r="H131" s="39" t="s">
        <v>1594</v>
      </c>
      <c r="I131" s="39" t="s">
        <v>1580</v>
      </c>
      <c r="J131" s="39">
        <v>20</v>
      </c>
      <c r="K131" s="61"/>
    </row>
    <row r="132" spans="2:11" s="2" customFormat="1" ht="15" customHeight="1" x14ac:dyDescent="0.2">
      <c r="B132" s="58"/>
      <c r="C132" s="39" t="s">
        <v>1595</v>
      </c>
      <c r="D132" s="39"/>
      <c r="E132" s="39"/>
      <c r="F132" s="40" t="s">
        <v>1584</v>
      </c>
      <c r="G132" s="39"/>
      <c r="H132" s="39" t="s">
        <v>1596</v>
      </c>
      <c r="I132" s="39" t="s">
        <v>1580</v>
      </c>
      <c r="J132" s="39">
        <v>20</v>
      </c>
      <c r="K132" s="61"/>
    </row>
    <row r="133" spans="2:11" s="2" customFormat="1" ht="15" customHeight="1" x14ac:dyDescent="0.2">
      <c r="B133" s="58"/>
      <c r="C133" s="15" t="s">
        <v>1583</v>
      </c>
      <c r="D133" s="15"/>
      <c r="E133" s="15"/>
      <c r="F133" s="36" t="s">
        <v>1584</v>
      </c>
      <c r="G133" s="15"/>
      <c r="H133" s="15" t="s">
        <v>1617</v>
      </c>
      <c r="I133" s="15" t="s">
        <v>1580</v>
      </c>
      <c r="J133" s="15">
        <v>50</v>
      </c>
      <c r="K133" s="61"/>
    </row>
    <row r="134" spans="2:11" s="2" customFormat="1" ht="15" customHeight="1" x14ac:dyDescent="0.2">
      <c r="B134" s="58"/>
      <c r="C134" s="15" t="s">
        <v>1597</v>
      </c>
      <c r="D134" s="15"/>
      <c r="E134" s="15"/>
      <c r="F134" s="36" t="s">
        <v>1584</v>
      </c>
      <c r="G134" s="15"/>
      <c r="H134" s="15" t="s">
        <v>1617</v>
      </c>
      <c r="I134" s="15" t="s">
        <v>1580</v>
      </c>
      <c r="J134" s="15">
        <v>50</v>
      </c>
      <c r="K134" s="61"/>
    </row>
    <row r="135" spans="2:11" s="2" customFormat="1" ht="15" customHeight="1" x14ac:dyDescent="0.2">
      <c r="B135" s="58"/>
      <c r="C135" s="15" t="s">
        <v>1603</v>
      </c>
      <c r="D135" s="15"/>
      <c r="E135" s="15"/>
      <c r="F135" s="36" t="s">
        <v>1584</v>
      </c>
      <c r="G135" s="15"/>
      <c r="H135" s="15" t="s">
        <v>1617</v>
      </c>
      <c r="I135" s="15" t="s">
        <v>1580</v>
      </c>
      <c r="J135" s="15">
        <v>50</v>
      </c>
      <c r="K135" s="61"/>
    </row>
    <row r="136" spans="2:11" s="2" customFormat="1" ht="15" customHeight="1" x14ac:dyDescent="0.2">
      <c r="B136" s="58"/>
      <c r="C136" s="15" t="s">
        <v>53</v>
      </c>
      <c r="D136" s="15"/>
      <c r="E136" s="15"/>
      <c r="F136" s="36" t="s">
        <v>1584</v>
      </c>
      <c r="G136" s="15"/>
      <c r="H136" s="15" t="s">
        <v>1617</v>
      </c>
      <c r="I136" s="15" t="s">
        <v>1580</v>
      </c>
      <c r="J136" s="15">
        <v>50</v>
      </c>
      <c r="K136" s="61"/>
    </row>
    <row r="137" spans="2:11" s="2" customFormat="1" ht="15" customHeight="1" x14ac:dyDescent="0.2">
      <c r="B137" s="58"/>
      <c r="C137" s="15" t="s">
        <v>1605</v>
      </c>
      <c r="D137" s="15"/>
      <c r="E137" s="15"/>
      <c r="F137" s="36" t="s">
        <v>1584</v>
      </c>
      <c r="G137" s="15"/>
      <c r="H137" s="15" t="s">
        <v>1630</v>
      </c>
      <c r="I137" s="15" t="s">
        <v>1580</v>
      </c>
      <c r="J137" s="15">
        <v>255</v>
      </c>
      <c r="K137" s="61"/>
    </row>
    <row r="138" spans="2:11" s="2" customFormat="1" ht="15" customHeight="1" x14ac:dyDescent="0.2">
      <c r="B138" s="58"/>
      <c r="C138" s="15" t="s">
        <v>1607</v>
      </c>
      <c r="D138" s="15"/>
      <c r="E138" s="15"/>
      <c r="F138" s="36" t="s">
        <v>1578</v>
      </c>
      <c r="G138" s="15"/>
      <c r="H138" s="15" t="s">
        <v>1631</v>
      </c>
      <c r="I138" s="15" t="s">
        <v>1609</v>
      </c>
      <c r="J138" s="15"/>
      <c r="K138" s="61"/>
    </row>
    <row r="139" spans="2:11" s="2" customFormat="1" ht="15" customHeight="1" x14ac:dyDescent="0.2">
      <c r="B139" s="58"/>
      <c r="C139" s="15" t="s">
        <v>1610</v>
      </c>
      <c r="D139" s="15"/>
      <c r="E139" s="15"/>
      <c r="F139" s="36" t="s">
        <v>1578</v>
      </c>
      <c r="G139" s="15"/>
      <c r="H139" s="15" t="s">
        <v>1632</v>
      </c>
      <c r="I139" s="15" t="s">
        <v>1612</v>
      </c>
      <c r="J139" s="15"/>
      <c r="K139" s="61"/>
    </row>
    <row r="140" spans="2:11" s="2" customFormat="1" ht="15" customHeight="1" x14ac:dyDescent="0.2">
      <c r="B140" s="58"/>
      <c r="C140" s="15" t="s">
        <v>1613</v>
      </c>
      <c r="D140" s="15"/>
      <c r="E140" s="15"/>
      <c r="F140" s="36" t="s">
        <v>1578</v>
      </c>
      <c r="G140" s="15"/>
      <c r="H140" s="15" t="s">
        <v>1613</v>
      </c>
      <c r="I140" s="15" t="s">
        <v>1612</v>
      </c>
      <c r="J140" s="15"/>
      <c r="K140" s="61"/>
    </row>
    <row r="141" spans="2:11" s="2" customFormat="1" ht="15" customHeight="1" x14ac:dyDescent="0.2">
      <c r="B141" s="58"/>
      <c r="C141" s="15" t="s">
        <v>40</v>
      </c>
      <c r="D141" s="15"/>
      <c r="E141" s="15"/>
      <c r="F141" s="36" t="s">
        <v>1578</v>
      </c>
      <c r="G141" s="15"/>
      <c r="H141" s="15" t="s">
        <v>1633</v>
      </c>
      <c r="I141" s="15" t="s">
        <v>1612</v>
      </c>
      <c r="J141" s="15"/>
      <c r="K141" s="61"/>
    </row>
    <row r="142" spans="2:11" s="2" customFormat="1" ht="15" customHeight="1" x14ac:dyDescent="0.2">
      <c r="B142" s="58"/>
      <c r="C142" s="15" t="s">
        <v>1634</v>
      </c>
      <c r="D142" s="15"/>
      <c r="E142" s="15"/>
      <c r="F142" s="36" t="s">
        <v>1578</v>
      </c>
      <c r="G142" s="15"/>
      <c r="H142" s="15" t="s">
        <v>1635</v>
      </c>
      <c r="I142" s="15" t="s">
        <v>1612</v>
      </c>
      <c r="J142" s="15"/>
      <c r="K142" s="61"/>
    </row>
    <row r="143" spans="2:11" s="2" customFormat="1" ht="15" customHeight="1" x14ac:dyDescent="0.2">
      <c r="B143" s="62"/>
      <c r="C143" s="63"/>
      <c r="D143" s="63"/>
      <c r="E143" s="63"/>
      <c r="F143" s="63"/>
      <c r="G143" s="63"/>
      <c r="H143" s="63"/>
      <c r="I143" s="63"/>
      <c r="J143" s="63"/>
      <c r="K143" s="64"/>
    </row>
    <row r="144" spans="2:11" s="2" customFormat="1" ht="18.75" customHeight="1" x14ac:dyDescent="0.2">
      <c r="B144" s="49"/>
      <c r="C144" s="49"/>
      <c r="D144" s="49"/>
      <c r="E144" s="49"/>
      <c r="F144" s="50"/>
      <c r="G144" s="49"/>
      <c r="H144" s="49"/>
      <c r="I144" s="49"/>
      <c r="J144" s="49"/>
      <c r="K144" s="49"/>
    </row>
    <row r="145" spans="2:11" s="2" customFormat="1" ht="18.75" customHeight="1" x14ac:dyDescent="0.2">
      <c r="B145" s="22"/>
      <c r="C145" s="22"/>
      <c r="D145" s="22"/>
      <c r="E145" s="22"/>
      <c r="F145" s="22"/>
      <c r="G145" s="22"/>
      <c r="H145" s="22"/>
      <c r="I145" s="22"/>
      <c r="J145" s="22"/>
      <c r="K145" s="22"/>
    </row>
    <row r="146" spans="2:11" s="2" customFormat="1" ht="7.5" customHeight="1" x14ac:dyDescent="0.2">
      <c r="B146" s="23"/>
      <c r="C146" s="24"/>
      <c r="D146" s="24"/>
      <c r="E146" s="24"/>
      <c r="F146" s="24"/>
      <c r="G146" s="24"/>
      <c r="H146" s="24"/>
      <c r="I146" s="24"/>
      <c r="J146" s="24"/>
      <c r="K146" s="25"/>
    </row>
    <row r="147" spans="2:11" s="2" customFormat="1" ht="45" customHeight="1" x14ac:dyDescent="0.2">
      <c r="B147" s="26"/>
      <c r="C147" s="363" t="s">
        <v>1636</v>
      </c>
      <c r="D147" s="363"/>
      <c r="E147" s="363"/>
      <c r="F147" s="363"/>
      <c r="G147" s="363"/>
      <c r="H147" s="363"/>
      <c r="I147" s="363"/>
      <c r="J147" s="363"/>
      <c r="K147" s="27"/>
    </row>
    <row r="148" spans="2:11" s="2" customFormat="1" ht="17.25" customHeight="1" x14ac:dyDescent="0.2">
      <c r="B148" s="26"/>
      <c r="C148" s="28" t="s">
        <v>1572</v>
      </c>
      <c r="D148" s="28"/>
      <c r="E148" s="28"/>
      <c r="F148" s="28" t="s">
        <v>1573</v>
      </c>
      <c r="G148" s="29"/>
      <c r="H148" s="28" t="s">
        <v>62</v>
      </c>
      <c r="I148" s="28" t="s">
        <v>65</v>
      </c>
      <c r="J148" s="28" t="s">
        <v>1574</v>
      </c>
      <c r="K148" s="27"/>
    </row>
    <row r="149" spans="2:11" s="2" customFormat="1" ht="17.25" customHeight="1" x14ac:dyDescent="0.2">
      <c r="B149" s="26"/>
      <c r="C149" s="30" t="s">
        <v>1575</v>
      </c>
      <c r="D149" s="30"/>
      <c r="E149" s="30"/>
      <c r="F149" s="31" t="s">
        <v>1576</v>
      </c>
      <c r="G149" s="32"/>
      <c r="H149" s="30"/>
      <c r="I149" s="30"/>
      <c r="J149" s="30" t="s">
        <v>1577</v>
      </c>
      <c r="K149" s="27"/>
    </row>
    <row r="150" spans="2:11" s="2" customFormat="1" ht="5.25" customHeight="1" x14ac:dyDescent="0.2">
      <c r="B150" s="38"/>
      <c r="C150" s="33"/>
      <c r="D150" s="33"/>
      <c r="E150" s="33"/>
      <c r="F150" s="33"/>
      <c r="G150" s="34"/>
      <c r="H150" s="33"/>
      <c r="I150" s="33"/>
      <c r="J150" s="33"/>
      <c r="K150" s="61"/>
    </row>
    <row r="151" spans="2:11" s="2" customFormat="1" ht="15" customHeight="1" x14ac:dyDescent="0.2">
      <c r="B151" s="38"/>
      <c r="C151" s="65" t="s">
        <v>1581</v>
      </c>
      <c r="D151" s="15"/>
      <c r="E151" s="15"/>
      <c r="F151" s="66" t="s">
        <v>1578</v>
      </c>
      <c r="G151" s="15"/>
      <c r="H151" s="65" t="s">
        <v>1617</v>
      </c>
      <c r="I151" s="65" t="s">
        <v>1580</v>
      </c>
      <c r="J151" s="65">
        <v>120</v>
      </c>
      <c r="K151" s="61"/>
    </row>
    <row r="152" spans="2:11" s="2" customFormat="1" ht="15" customHeight="1" x14ac:dyDescent="0.2">
      <c r="B152" s="38"/>
      <c r="C152" s="65" t="s">
        <v>1626</v>
      </c>
      <c r="D152" s="15"/>
      <c r="E152" s="15"/>
      <c r="F152" s="66" t="s">
        <v>1578</v>
      </c>
      <c r="G152" s="15"/>
      <c r="H152" s="65" t="s">
        <v>1637</v>
      </c>
      <c r="I152" s="65" t="s">
        <v>1580</v>
      </c>
      <c r="J152" s="65" t="s">
        <v>1628</v>
      </c>
      <c r="K152" s="61"/>
    </row>
    <row r="153" spans="2:11" s="2" customFormat="1" ht="15" customHeight="1" x14ac:dyDescent="0.2">
      <c r="B153" s="38"/>
      <c r="C153" s="65" t="s">
        <v>1526</v>
      </c>
      <c r="D153" s="15"/>
      <c r="E153" s="15"/>
      <c r="F153" s="66" t="s">
        <v>1578</v>
      </c>
      <c r="G153" s="15"/>
      <c r="H153" s="65" t="s">
        <v>1638</v>
      </c>
      <c r="I153" s="65" t="s">
        <v>1580</v>
      </c>
      <c r="J153" s="65" t="s">
        <v>1628</v>
      </c>
      <c r="K153" s="61"/>
    </row>
    <row r="154" spans="2:11" s="2" customFormat="1" ht="15" customHeight="1" x14ac:dyDescent="0.2">
      <c r="B154" s="38"/>
      <c r="C154" s="65" t="s">
        <v>1583</v>
      </c>
      <c r="D154" s="15"/>
      <c r="E154" s="15"/>
      <c r="F154" s="66" t="s">
        <v>1584</v>
      </c>
      <c r="G154" s="15"/>
      <c r="H154" s="65" t="s">
        <v>1617</v>
      </c>
      <c r="I154" s="65" t="s">
        <v>1580</v>
      </c>
      <c r="J154" s="65">
        <v>50</v>
      </c>
      <c r="K154" s="61"/>
    </row>
    <row r="155" spans="2:11" s="2" customFormat="1" ht="15" customHeight="1" x14ac:dyDescent="0.2">
      <c r="B155" s="38"/>
      <c r="C155" s="65" t="s">
        <v>1586</v>
      </c>
      <c r="D155" s="15"/>
      <c r="E155" s="15"/>
      <c r="F155" s="66" t="s">
        <v>1578</v>
      </c>
      <c r="G155" s="15"/>
      <c r="H155" s="65" t="s">
        <v>1617</v>
      </c>
      <c r="I155" s="65" t="s">
        <v>1588</v>
      </c>
      <c r="J155" s="65"/>
      <c r="K155" s="61"/>
    </row>
    <row r="156" spans="2:11" s="2" customFormat="1" ht="15" customHeight="1" x14ac:dyDescent="0.2">
      <c r="B156" s="38"/>
      <c r="C156" s="65" t="s">
        <v>1597</v>
      </c>
      <c r="D156" s="15"/>
      <c r="E156" s="15"/>
      <c r="F156" s="66" t="s">
        <v>1584</v>
      </c>
      <c r="G156" s="15"/>
      <c r="H156" s="65" t="s">
        <v>1617</v>
      </c>
      <c r="I156" s="65" t="s">
        <v>1580</v>
      </c>
      <c r="J156" s="65">
        <v>50</v>
      </c>
      <c r="K156" s="61"/>
    </row>
    <row r="157" spans="2:11" s="2" customFormat="1" ht="15" customHeight="1" x14ac:dyDescent="0.2">
      <c r="B157" s="38"/>
      <c r="C157" s="65" t="s">
        <v>53</v>
      </c>
      <c r="D157" s="15"/>
      <c r="E157" s="15"/>
      <c r="F157" s="66" t="s">
        <v>1584</v>
      </c>
      <c r="G157" s="15"/>
      <c r="H157" s="65" t="s">
        <v>1617</v>
      </c>
      <c r="I157" s="65" t="s">
        <v>1580</v>
      </c>
      <c r="J157" s="65">
        <v>50</v>
      </c>
      <c r="K157" s="61"/>
    </row>
    <row r="158" spans="2:11" s="2" customFormat="1" ht="15" customHeight="1" x14ac:dyDescent="0.2">
      <c r="B158" s="38"/>
      <c r="C158" s="65" t="s">
        <v>1603</v>
      </c>
      <c r="D158" s="15"/>
      <c r="E158" s="15"/>
      <c r="F158" s="66" t="s">
        <v>1584</v>
      </c>
      <c r="G158" s="15"/>
      <c r="H158" s="65" t="s">
        <v>1617</v>
      </c>
      <c r="I158" s="65" t="s">
        <v>1580</v>
      </c>
      <c r="J158" s="65">
        <v>50</v>
      </c>
      <c r="K158" s="61"/>
    </row>
    <row r="159" spans="2:11" s="2" customFormat="1" ht="15" customHeight="1" x14ac:dyDescent="0.2">
      <c r="B159" s="38"/>
      <c r="C159" s="65" t="s">
        <v>94</v>
      </c>
      <c r="D159" s="15"/>
      <c r="E159" s="15"/>
      <c r="F159" s="66" t="s">
        <v>1578</v>
      </c>
      <c r="G159" s="15"/>
      <c r="H159" s="65" t="s">
        <v>1639</v>
      </c>
      <c r="I159" s="65" t="s">
        <v>1580</v>
      </c>
      <c r="J159" s="65" t="s">
        <v>1640</v>
      </c>
      <c r="K159" s="61"/>
    </row>
    <row r="160" spans="2:11" s="2" customFormat="1" ht="15" customHeight="1" x14ac:dyDescent="0.2">
      <c r="B160" s="38"/>
      <c r="C160" s="65" t="s">
        <v>1641</v>
      </c>
      <c r="D160" s="15"/>
      <c r="E160" s="15"/>
      <c r="F160" s="66" t="s">
        <v>1578</v>
      </c>
      <c r="G160" s="15"/>
      <c r="H160" s="65" t="s">
        <v>1642</v>
      </c>
      <c r="I160" s="65" t="s">
        <v>1612</v>
      </c>
      <c r="J160" s="65"/>
      <c r="K160" s="61"/>
    </row>
    <row r="161" spans="2:11" s="2" customFormat="1" ht="15" customHeight="1" x14ac:dyDescent="0.2">
      <c r="B161" s="67"/>
      <c r="C161" s="47"/>
      <c r="D161" s="47"/>
      <c r="E161" s="47"/>
      <c r="F161" s="47"/>
      <c r="G161" s="47"/>
      <c r="H161" s="47"/>
      <c r="I161" s="47"/>
      <c r="J161" s="47"/>
      <c r="K161" s="68"/>
    </row>
    <row r="162" spans="2:11" s="2" customFormat="1" ht="18.75" customHeight="1" x14ac:dyDescent="0.2">
      <c r="B162" s="49"/>
      <c r="C162" s="59"/>
      <c r="D162" s="59"/>
      <c r="E162" s="59"/>
      <c r="F162" s="69"/>
      <c r="G162" s="59"/>
      <c r="H162" s="59"/>
      <c r="I162" s="59"/>
      <c r="J162" s="59"/>
      <c r="K162" s="49"/>
    </row>
    <row r="163" spans="2:11" s="2" customFormat="1" ht="18.75" customHeight="1" x14ac:dyDescent="0.2">
      <c r="B163" s="22"/>
      <c r="C163" s="22"/>
      <c r="D163" s="22"/>
      <c r="E163" s="22"/>
      <c r="F163" s="22"/>
      <c r="G163" s="22"/>
      <c r="H163" s="22"/>
      <c r="I163" s="22"/>
      <c r="J163" s="22"/>
      <c r="K163" s="22"/>
    </row>
    <row r="164" spans="2:11" s="2" customFormat="1" ht="7.5" customHeight="1" x14ac:dyDescent="0.2">
      <c r="B164" s="3"/>
      <c r="C164" s="4"/>
      <c r="D164" s="4"/>
      <c r="E164" s="4"/>
      <c r="F164" s="4"/>
      <c r="G164" s="4"/>
      <c r="H164" s="4"/>
      <c r="I164" s="4"/>
      <c r="J164" s="4"/>
      <c r="K164" s="5"/>
    </row>
    <row r="165" spans="2:11" s="2" customFormat="1" ht="45" customHeight="1" x14ac:dyDescent="0.2">
      <c r="B165" s="6"/>
      <c r="C165" s="361" t="s">
        <v>1643</v>
      </c>
      <c r="D165" s="361"/>
      <c r="E165" s="361"/>
      <c r="F165" s="361"/>
      <c r="G165" s="361"/>
      <c r="H165" s="361"/>
      <c r="I165" s="361"/>
      <c r="J165" s="361"/>
      <c r="K165" s="7"/>
    </row>
    <row r="166" spans="2:11" s="2" customFormat="1" ht="17.25" customHeight="1" x14ac:dyDescent="0.2">
      <c r="B166" s="6"/>
      <c r="C166" s="28" t="s">
        <v>1572</v>
      </c>
      <c r="D166" s="28"/>
      <c r="E166" s="28"/>
      <c r="F166" s="28" t="s">
        <v>1573</v>
      </c>
      <c r="G166" s="70"/>
      <c r="H166" s="71" t="s">
        <v>62</v>
      </c>
      <c r="I166" s="71" t="s">
        <v>65</v>
      </c>
      <c r="J166" s="28" t="s">
        <v>1574</v>
      </c>
      <c r="K166" s="7"/>
    </row>
    <row r="167" spans="2:11" s="2" customFormat="1" ht="17.25" customHeight="1" x14ac:dyDescent="0.2">
      <c r="B167" s="9"/>
      <c r="C167" s="30" t="s">
        <v>1575</v>
      </c>
      <c r="D167" s="30"/>
      <c r="E167" s="30"/>
      <c r="F167" s="31" t="s">
        <v>1576</v>
      </c>
      <c r="G167" s="72"/>
      <c r="H167" s="73"/>
      <c r="I167" s="73"/>
      <c r="J167" s="30" t="s">
        <v>1577</v>
      </c>
      <c r="K167" s="10"/>
    </row>
    <row r="168" spans="2:11" s="2" customFormat="1" ht="5.25" customHeight="1" x14ac:dyDescent="0.2">
      <c r="B168" s="38"/>
      <c r="C168" s="33"/>
      <c r="D168" s="33"/>
      <c r="E168" s="33"/>
      <c r="F168" s="33"/>
      <c r="G168" s="34"/>
      <c r="H168" s="33"/>
      <c r="I168" s="33"/>
      <c r="J168" s="33"/>
      <c r="K168" s="61"/>
    </row>
    <row r="169" spans="2:11" s="2" customFormat="1" ht="15" customHeight="1" x14ac:dyDescent="0.2">
      <c r="B169" s="38"/>
      <c r="C169" s="15" t="s">
        <v>1581</v>
      </c>
      <c r="D169" s="15"/>
      <c r="E169" s="15"/>
      <c r="F169" s="36" t="s">
        <v>1578</v>
      </c>
      <c r="G169" s="15"/>
      <c r="H169" s="15" t="s">
        <v>1617</v>
      </c>
      <c r="I169" s="15" t="s">
        <v>1580</v>
      </c>
      <c r="J169" s="15">
        <v>120</v>
      </c>
      <c r="K169" s="61"/>
    </row>
    <row r="170" spans="2:11" s="2" customFormat="1" ht="15" customHeight="1" x14ac:dyDescent="0.2">
      <c r="B170" s="38"/>
      <c r="C170" s="15" t="s">
        <v>1626</v>
      </c>
      <c r="D170" s="15"/>
      <c r="E170" s="15"/>
      <c r="F170" s="36" t="s">
        <v>1578</v>
      </c>
      <c r="G170" s="15"/>
      <c r="H170" s="15" t="s">
        <v>1627</v>
      </c>
      <c r="I170" s="15" t="s">
        <v>1580</v>
      </c>
      <c r="J170" s="15" t="s">
        <v>1628</v>
      </c>
      <c r="K170" s="61"/>
    </row>
    <row r="171" spans="2:11" s="2" customFormat="1" ht="15" customHeight="1" x14ac:dyDescent="0.2">
      <c r="B171" s="38"/>
      <c r="C171" s="15" t="s">
        <v>1526</v>
      </c>
      <c r="D171" s="15"/>
      <c r="E171" s="15"/>
      <c r="F171" s="36" t="s">
        <v>1578</v>
      </c>
      <c r="G171" s="15"/>
      <c r="H171" s="15" t="s">
        <v>1644</v>
      </c>
      <c r="I171" s="15" t="s">
        <v>1580</v>
      </c>
      <c r="J171" s="15" t="s">
        <v>1628</v>
      </c>
      <c r="K171" s="61"/>
    </row>
    <row r="172" spans="2:11" s="2" customFormat="1" ht="15" customHeight="1" x14ac:dyDescent="0.2">
      <c r="B172" s="38"/>
      <c r="C172" s="15" t="s">
        <v>1583</v>
      </c>
      <c r="D172" s="15"/>
      <c r="E172" s="15"/>
      <c r="F172" s="36" t="s">
        <v>1584</v>
      </c>
      <c r="G172" s="15"/>
      <c r="H172" s="15" t="s">
        <v>1644</v>
      </c>
      <c r="I172" s="15" t="s">
        <v>1580</v>
      </c>
      <c r="J172" s="15">
        <v>50</v>
      </c>
      <c r="K172" s="61"/>
    </row>
    <row r="173" spans="2:11" s="2" customFormat="1" ht="15" customHeight="1" x14ac:dyDescent="0.2">
      <c r="B173" s="38"/>
      <c r="C173" s="15" t="s">
        <v>1586</v>
      </c>
      <c r="D173" s="15"/>
      <c r="E173" s="15"/>
      <c r="F173" s="36" t="s">
        <v>1578</v>
      </c>
      <c r="G173" s="15"/>
      <c r="H173" s="15" t="s">
        <v>1644</v>
      </c>
      <c r="I173" s="15" t="s">
        <v>1588</v>
      </c>
      <c r="J173" s="15"/>
      <c r="K173" s="61"/>
    </row>
    <row r="174" spans="2:11" s="2" customFormat="1" ht="15" customHeight="1" x14ac:dyDescent="0.2">
      <c r="B174" s="38"/>
      <c r="C174" s="15" t="s">
        <v>1597</v>
      </c>
      <c r="D174" s="15"/>
      <c r="E174" s="15"/>
      <c r="F174" s="36" t="s">
        <v>1584</v>
      </c>
      <c r="G174" s="15"/>
      <c r="H174" s="15" t="s">
        <v>1644</v>
      </c>
      <c r="I174" s="15" t="s">
        <v>1580</v>
      </c>
      <c r="J174" s="15">
        <v>50</v>
      </c>
      <c r="K174" s="61"/>
    </row>
    <row r="175" spans="2:11" s="2" customFormat="1" ht="15" customHeight="1" x14ac:dyDescent="0.2">
      <c r="B175" s="38"/>
      <c r="C175" s="15" t="s">
        <v>53</v>
      </c>
      <c r="D175" s="15"/>
      <c r="E175" s="15"/>
      <c r="F175" s="36" t="s">
        <v>1584</v>
      </c>
      <c r="G175" s="15"/>
      <c r="H175" s="15" t="s">
        <v>1644</v>
      </c>
      <c r="I175" s="15" t="s">
        <v>1580</v>
      </c>
      <c r="J175" s="15">
        <v>50</v>
      </c>
      <c r="K175" s="61"/>
    </row>
    <row r="176" spans="2:11" s="2" customFormat="1" ht="15" customHeight="1" x14ac:dyDescent="0.2">
      <c r="B176" s="38"/>
      <c r="C176" s="15" t="s">
        <v>1603</v>
      </c>
      <c r="D176" s="15"/>
      <c r="E176" s="15"/>
      <c r="F176" s="36" t="s">
        <v>1584</v>
      </c>
      <c r="G176" s="15"/>
      <c r="H176" s="15" t="s">
        <v>1644</v>
      </c>
      <c r="I176" s="15" t="s">
        <v>1580</v>
      </c>
      <c r="J176" s="15">
        <v>50</v>
      </c>
      <c r="K176" s="61"/>
    </row>
    <row r="177" spans="2:11" s="2" customFormat="1" ht="15" customHeight="1" x14ac:dyDescent="0.2">
      <c r="B177" s="38"/>
      <c r="C177" s="15" t="s">
        <v>104</v>
      </c>
      <c r="D177" s="15"/>
      <c r="E177" s="15"/>
      <c r="F177" s="36" t="s">
        <v>1578</v>
      </c>
      <c r="G177" s="15"/>
      <c r="H177" s="15" t="s">
        <v>1645</v>
      </c>
      <c r="I177" s="15" t="s">
        <v>1646</v>
      </c>
      <c r="J177" s="15"/>
      <c r="K177" s="61"/>
    </row>
    <row r="178" spans="2:11" s="2" customFormat="1" ht="15" customHeight="1" x14ac:dyDescent="0.2">
      <c r="B178" s="38"/>
      <c r="C178" s="15" t="s">
        <v>65</v>
      </c>
      <c r="D178" s="15"/>
      <c r="E178" s="15"/>
      <c r="F178" s="36" t="s">
        <v>1578</v>
      </c>
      <c r="G178" s="15"/>
      <c r="H178" s="15" t="s">
        <v>1647</v>
      </c>
      <c r="I178" s="15" t="s">
        <v>1648</v>
      </c>
      <c r="J178" s="15">
        <v>1</v>
      </c>
      <c r="K178" s="61"/>
    </row>
    <row r="179" spans="2:11" s="2" customFormat="1" ht="15" customHeight="1" x14ac:dyDescent="0.2">
      <c r="B179" s="38"/>
      <c r="C179" s="15" t="s">
        <v>61</v>
      </c>
      <c r="D179" s="15"/>
      <c r="E179" s="15"/>
      <c r="F179" s="36" t="s">
        <v>1578</v>
      </c>
      <c r="G179" s="15"/>
      <c r="H179" s="15" t="s">
        <v>1649</v>
      </c>
      <c r="I179" s="15" t="s">
        <v>1580</v>
      </c>
      <c r="J179" s="15">
        <v>20</v>
      </c>
      <c r="K179" s="61"/>
    </row>
    <row r="180" spans="2:11" s="2" customFormat="1" ht="15" customHeight="1" x14ac:dyDescent="0.2">
      <c r="B180" s="38"/>
      <c r="C180" s="15" t="s">
        <v>62</v>
      </c>
      <c r="D180" s="15"/>
      <c r="E180" s="15"/>
      <c r="F180" s="36" t="s">
        <v>1578</v>
      </c>
      <c r="G180" s="15"/>
      <c r="H180" s="15" t="s">
        <v>1650</v>
      </c>
      <c r="I180" s="15" t="s">
        <v>1580</v>
      </c>
      <c r="J180" s="15">
        <v>255</v>
      </c>
      <c r="K180" s="61"/>
    </row>
    <row r="181" spans="2:11" s="2" customFormat="1" ht="15" customHeight="1" x14ac:dyDescent="0.2">
      <c r="B181" s="38"/>
      <c r="C181" s="15" t="s">
        <v>105</v>
      </c>
      <c r="D181" s="15"/>
      <c r="E181" s="15"/>
      <c r="F181" s="36" t="s">
        <v>1578</v>
      </c>
      <c r="G181" s="15"/>
      <c r="H181" s="15" t="s">
        <v>1542</v>
      </c>
      <c r="I181" s="15" t="s">
        <v>1580</v>
      </c>
      <c r="J181" s="15">
        <v>10</v>
      </c>
      <c r="K181" s="61"/>
    </row>
    <row r="182" spans="2:11" s="2" customFormat="1" ht="15" customHeight="1" x14ac:dyDescent="0.2">
      <c r="B182" s="38"/>
      <c r="C182" s="15" t="s">
        <v>106</v>
      </c>
      <c r="D182" s="15"/>
      <c r="E182" s="15"/>
      <c r="F182" s="36" t="s">
        <v>1578</v>
      </c>
      <c r="G182" s="15"/>
      <c r="H182" s="15" t="s">
        <v>1651</v>
      </c>
      <c r="I182" s="15" t="s">
        <v>1612</v>
      </c>
      <c r="J182" s="15"/>
      <c r="K182" s="61"/>
    </row>
    <row r="183" spans="2:11" s="2" customFormat="1" ht="15" customHeight="1" x14ac:dyDescent="0.2">
      <c r="B183" s="38"/>
      <c r="C183" s="15" t="s">
        <v>1652</v>
      </c>
      <c r="D183" s="15"/>
      <c r="E183" s="15"/>
      <c r="F183" s="36" t="s">
        <v>1578</v>
      </c>
      <c r="G183" s="15"/>
      <c r="H183" s="15" t="s">
        <v>1653</v>
      </c>
      <c r="I183" s="15" t="s">
        <v>1612</v>
      </c>
      <c r="J183" s="15"/>
      <c r="K183" s="61"/>
    </row>
    <row r="184" spans="2:11" s="2" customFormat="1" ht="15" customHeight="1" x14ac:dyDescent="0.2">
      <c r="B184" s="38"/>
      <c r="C184" s="15" t="s">
        <v>1641</v>
      </c>
      <c r="D184" s="15"/>
      <c r="E184" s="15"/>
      <c r="F184" s="36" t="s">
        <v>1578</v>
      </c>
      <c r="G184" s="15"/>
      <c r="H184" s="15" t="s">
        <v>1654</v>
      </c>
      <c r="I184" s="15" t="s">
        <v>1612</v>
      </c>
      <c r="J184" s="15"/>
      <c r="K184" s="61"/>
    </row>
    <row r="185" spans="2:11" s="2" customFormat="1" ht="15" customHeight="1" x14ac:dyDescent="0.2">
      <c r="B185" s="38"/>
      <c r="C185" s="15" t="s">
        <v>108</v>
      </c>
      <c r="D185" s="15"/>
      <c r="E185" s="15"/>
      <c r="F185" s="36" t="s">
        <v>1584</v>
      </c>
      <c r="G185" s="15"/>
      <c r="H185" s="15" t="s">
        <v>1655</v>
      </c>
      <c r="I185" s="15" t="s">
        <v>1580</v>
      </c>
      <c r="J185" s="15">
        <v>50</v>
      </c>
      <c r="K185" s="61"/>
    </row>
    <row r="186" spans="2:11" s="2" customFormat="1" ht="15" customHeight="1" x14ac:dyDescent="0.2">
      <c r="B186" s="38"/>
      <c r="C186" s="15" t="s">
        <v>1656</v>
      </c>
      <c r="D186" s="15"/>
      <c r="E186" s="15"/>
      <c r="F186" s="36" t="s">
        <v>1584</v>
      </c>
      <c r="G186" s="15"/>
      <c r="H186" s="15" t="s">
        <v>1657</v>
      </c>
      <c r="I186" s="15" t="s">
        <v>1658</v>
      </c>
      <c r="J186" s="15"/>
      <c r="K186" s="61"/>
    </row>
    <row r="187" spans="2:11" s="2" customFormat="1" ht="15" customHeight="1" x14ac:dyDescent="0.2">
      <c r="B187" s="38"/>
      <c r="C187" s="15" t="s">
        <v>1659</v>
      </c>
      <c r="D187" s="15"/>
      <c r="E187" s="15"/>
      <c r="F187" s="36" t="s">
        <v>1584</v>
      </c>
      <c r="G187" s="15"/>
      <c r="H187" s="15" t="s">
        <v>1660</v>
      </c>
      <c r="I187" s="15" t="s">
        <v>1658</v>
      </c>
      <c r="J187" s="15"/>
      <c r="K187" s="61"/>
    </row>
    <row r="188" spans="2:11" s="2" customFormat="1" ht="15" customHeight="1" x14ac:dyDescent="0.2">
      <c r="B188" s="38"/>
      <c r="C188" s="15" t="s">
        <v>1661</v>
      </c>
      <c r="D188" s="15"/>
      <c r="E188" s="15"/>
      <c r="F188" s="36" t="s">
        <v>1584</v>
      </c>
      <c r="G188" s="15"/>
      <c r="H188" s="15" t="s">
        <v>1662</v>
      </c>
      <c r="I188" s="15" t="s">
        <v>1658</v>
      </c>
      <c r="J188" s="15"/>
      <c r="K188" s="61"/>
    </row>
    <row r="189" spans="2:11" s="2" customFormat="1" ht="15" customHeight="1" x14ac:dyDescent="0.2">
      <c r="B189" s="38"/>
      <c r="C189" s="74" t="s">
        <v>1663</v>
      </c>
      <c r="D189" s="15"/>
      <c r="E189" s="15"/>
      <c r="F189" s="36" t="s">
        <v>1584</v>
      </c>
      <c r="G189" s="15"/>
      <c r="H189" s="15" t="s">
        <v>1664</v>
      </c>
      <c r="I189" s="15" t="s">
        <v>1665</v>
      </c>
      <c r="J189" s="75" t="s">
        <v>1666</v>
      </c>
      <c r="K189" s="61"/>
    </row>
    <row r="190" spans="2:11" s="2" customFormat="1" ht="15" customHeight="1" x14ac:dyDescent="0.2">
      <c r="B190" s="38"/>
      <c r="C190" s="74" t="s">
        <v>44</v>
      </c>
      <c r="D190" s="15"/>
      <c r="E190" s="15"/>
      <c r="F190" s="36" t="s">
        <v>1578</v>
      </c>
      <c r="G190" s="15"/>
      <c r="H190" s="13" t="s">
        <v>1667</v>
      </c>
      <c r="I190" s="15" t="s">
        <v>1668</v>
      </c>
      <c r="J190" s="15"/>
      <c r="K190" s="61"/>
    </row>
    <row r="191" spans="2:11" s="2" customFormat="1" ht="15" customHeight="1" x14ac:dyDescent="0.2">
      <c r="B191" s="38"/>
      <c r="C191" s="74" t="s">
        <v>1669</v>
      </c>
      <c r="D191" s="15"/>
      <c r="E191" s="15"/>
      <c r="F191" s="36" t="s">
        <v>1578</v>
      </c>
      <c r="G191" s="15"/>
      <c r="H191" s="15" t="s">
        <v>1670</v>
      </c>
      <c r="I191" s="15" t="s">
        <v>1612</v>
      </c>
      <c r="J191" s="15"/>
      <c r="K191" s="61"/>
    </row>
    <row r="192" spans="2:11" s="2" customFormat="1" ht="15" customHeight="1" x14ac:dyDescent="0.2">
      <c r="B192" s="38"/>
      <c r="C192" s="74" t="s">
        <v>1671</v>
      </c>
      <c r="D192" s="15"/>
      <c r="E192" s="15"/>
      <c r="F192" s="36" t="s">
        <v>1578</v>
      </c>
      <c r="G192" s="15"/>
      <c r="H192" s="15" t="s">
        <v>1672</v>
      </c>
      <c r="I192" s="15" t="s">
        <v>1612</v>
      </c>
      <c r="J192" s="15"/>
      <c r="K192" s="61"/>
    </row>
    <row r="193" spans="2:11" s="2" customFormat="1" ht="15" customHeight="1" x14ac:dyDescent="0.2">
      <c r="B193" s="38"/>
      <c r="C193" s="74" t="s">
        <v>1673</v>
      </c>
      <c r="D193" s="15"/>
      <c r="E193" s="15"/>
      <c r="F193" s="36" t="s">
        <v>1584</v>
      </c>
      <c r="G193" s="15"/>
      <c r="H193" s="15" t="s">
        <v>1674</v>
      </c>
      <c r="I193" s="15" t="s">
        <v>1612</v>
      </c>
      <c r="J193" s="15"/>
      <c r="K193" s="61"/>
    </row>
    <row r="194" spans="2:11" s="2" customFormat="1" ht="15" customHeight="1" x14ac:dyDescent="0.2">
      <c r="B194" s="67"/>
      <c r="C194" s="76"/>
      <c r="D194" s="47"/>
      <c r="E194" s="47"/>
      <c r="F194" s="47"/>
      <c r="G194" s="47"/>
      <c r="H194" s="47"/>
      <c r="I194" s="47"/>
      <c r="J194" s="47"/>
      <c r="K194" s="68"/>
    </row>
    <row r="195" spans="2:11" s="2" customFormat="1" ht="18.75" customHeight="1" x14ac:dyDescent="0.2">
      <c r="B195" s="49"/>
      <c r="C195" s="59"/>
      <c r="D195" s="59"/>
      <c r="E195" s="59"/>
      <c r="F195" s="69"/>
      <c r="G195" s="59"/>
      <c r="H195" s="59"/>
      <c r="I195" s="59"/>
      <c r="J195" s="59"/>
      <c r="K195" s="49"/>
    </row>
    <row r="196" spans="2:11" s="2" customFormat="1" ht="18.75" customHeight="1" x14ac:dyDescent="0.2">
      <c r="B196" s="49"/>
      <c r="C196" s="59"/>
      <c r="D196" s="59"/>
      <c r="E196" s="59"/>
      <c r="F196" s="69"/>
      <c r="G196" s="59"/>
      <c r="H196" s="59"/>
      <c r="I196" s="59"/>
      <c r="J196" s="59"/>
      <c r="K196" s="49"/>
    </row>
    <row r="197" spans="2:11" s="2" customFormat="1" ht="18.75" customHeight="1" x14ac:dyDescent="0.2">
      <c r="B197" s="22"/>
      <c r="C197" s="22"/>
      <c r="D197" s="22"/>
      <c r="E197" s="22"/>
      <c r="F197" s="22"/>
      <c r="G197" s="22"/>
      <c r="H197" s="22"/>
      <c r="I197" s="22"/>
      <c r="J197" s="22"/>
      <c r="K197" s="22"/>
    </row>
    <row r="198" spans="2:11" s="2" customFormat="1" ht="13.5" x14ac:dyDescent="0.2">
      <c r="B198" s="3"/>
      <c r="C198" s="4"/>
      <c r="D198" s="4"/>
      <c r="E198" s="4"/>
      <c r="F198" s="4"/>
      <c r="G198" s="4"/>
      <c r="H198" s="4"/>
      <c r="I198" s="4"/>
      <c r="J198" s="4"/>
      <c r="K198" s="5"/>
    </row>
    <row r="199" spans="2:11" s="2" customFormat="1" ht="21" x14ac:dyDescent="0.2">
      <c r="B199" s="6"/>
      <c r="C199" s="361" t="s">
        <v>1675</v>
      </c>
      <c r="D199" s="361"/>
      <c r="E199" s="361"/>
      <c r="F199" s="361"/>
      <c r="G199" s="361"/>
      <c r="H199" s="361"/>
      <c r="I199" s="361"/>
      <c r="J199" s="361"/>
      <c r="K199" s="7"/>
    </row>
    <row r="200" spans="2:11" s="2" customFormat="1" ht="25.5" customHeight="1" x14ac:dyDescent="0.3">
      <c r="B200" s="6"/>
      <c r="C200" s="77" t="s">
        <v>1676</v>
      </c>
      <c r="D200" s="77"/>
      <c r="E200" s="77"/>
      <c r="F200" s="77" t="s">
        <v>1677</v>
      </c>
      <c r="G200" s="78"/>
      <c r="H200" s="366" t="s">
        <v>1678</v>
      </c>
      <c r="I200" s="366"/>
      <c r="J200" s="366"/>
      <c r="K200" s="7"/>
    </row>
    <row r="201" spans="2:11" s="2" customFormat="1" ht="5.25" customHeight="1" x14ac:dyDescent="0.2">
      <c r="B201" s="38"/>
      <c r="C201" s="33"/>
      <c r="D201" s="33"/>
      <c r="E201" s="33"/>
      <c r="F201" s="33"/>
      <c r="G201" s="59"/>
      <c r="H201" s="33"/>
      <c r="I201" s="33"/>
      <c r="J201" s="33"/>
      <c r="K201" s="61"/>
    </row>
    <row r="202" spans="2:11" s="2" customFormat="1" ht="15" customHeight="1" x14ac:dyDescent="0.2">
      <c r="B202" s="38"/>
      <c r="C202" s="15" t="s">
        <v>1668</v>
      </c>
      <c r="D202" s="15"/>
      <c r="E202" s="15"/>
      <c r="F202" s="36" t="s">
        <v>45</v>
      </c>
      <c r="G202" s="15"/>
      <c r="H202" s="367" t="s">
        <v>1679</v>
      </c>
      <c r="I202" s="367"/>
      <c r="J202" s="367"/>
      <c r="K202" s="61"/>
    </row>
    <row r="203" spans="2:11" s="2" customFormat="1" ht="15" customHeight="1" x14ac:dyDescent="0.2">
      <c r="B203" s="38"/>
      <c r="C203" s="15"/>
      <c r="D203" s="15"/>
      <c r="E203" s="15"/>
      <c r="F203" s="36" t="s">
        <v>46</v>
      </c>
      <c r="G203" s="15"/>
      <c r="H203" s="367" t="s">
        <v>1680</v>
      </c>
      <c r="I203" s="367"/>
      <c r="J203" s="367"/>
      <c r="K203" s="61"/>
    </row>
    <row r="204" spans="2:11" s="2" customFormat="1" ht="15" customHeight="1" x14ac:dyDescent="0.2">
      <c r="B204" s="38"/>
      <c r="C204" s="15"/>
      <c r="D204" s="15"/>
      <c r="E204" s="15"/>
      <c r="F204" s="36" t="s">
        <v>49</v>
      </c>
      <c r="G204" s="15"/>
      <c r="H204" s="367" t="s">
        <v>1681</v>
      </c>
      <c r="I204" s="367"/>
      <c r="J204" s="367"/>
      <c r="K204" s="61"/>
    </row>
    <row r="205" spans="2:11" s="2" customFormat="1" ht="15" customHeight="1" x14ac:dyDescent="0.2">
      <c r="B205" s="38"/>
      <c r="C205" s="15"/>
      <c r="D205" s="15"/>
      <c r="E205" s="15"/>
      <c r="F205" s="36" t="s">
        <v>47</v>
      </c>
      <c r="G205" s="15"/>
      <c r="H205" s="367" t="s">
        <v>1682</v>
      </c>
      <c r="I205" s="367"/>
      <c r="J205" s="367"/>
      <c r="K205" s="61"/>
    </row>
    <row r="206" spans="2:11" s="2" customFormat="1" ht="15" customHeight="1" x14ac:dyDescent="0.2">
      <c r="B206" s="38"/>
      <c r="C206" s="15"/>
      <c r="D206" s="15"/>
      <c r="E206" s="15"/>
      <c r="F206" s="36" t="s">
        <v>48</v>
      </c>
      <c r="G206" s="15"/>
      <c r="H206" s="367" t="s">
        <v>1683</v>
      </c>
      <c r="I206" s="367"/>
      <c r="J206" s="367"/>
      <c r="K206" s="61"/>
    </row>
    <row r="207" spans="2:11" s="2" customFormat="1" ht="15" customHeight="1" x14ac:dyDescent="0.2">
      <c r="B207" s="38"/>
      <c r="C207" s="15"/>
      <c r="D207" s="15"/>
      <c r="E207" s="15"/>
      <c r="F207" s="36"/>
      <c r="G207" s="15"/>
      <c r="H207" s="15"/>
      <c r="I207" s="15"/>
      <c r="J207" s="15"/>
      <c r="K207" s="61"/>
    </row>
    <row r="208" spans="2:11" s="2" customFormat="1" ht="15" customHeight="1" x14ac:dyDescent="0.2">
      <c r="B208" s="38"/>
      <c r="C208" s="15" t="s">
        <v>1624</v>
      </c>
      <c r="D208" s="15"/>
      <c r="E208" s="15"/>
      <c r="F208" s="36" t="s">
        <v>84</v>
      </c>
      <c r="G208" s="15"/>
      <c r="H208" s="367" t="s">
        <v>1684</v>
      </c>
      <c r="I208" s="367"/>
      <c r="J208" s="367"/>
      <c r="K208" s="61"/>
    </row>
    <row r="209" spans="2:11" s="2" customFormat="1" ht="15" customHeight="1" x14ac:dyDescent="0.2">
      <c r="B209" s="38"/>
      <c r="C209" s="15"/>
      <c r="D209" s="15"/>
      <c r="E209" s="15"/>
      <c r="F209" s="36" t="s">
        <v>1521</v>
      </c>
      <c r="G209" s="15"/>
      <c r="H209" s="367" t="s">
        <v>1522</v>
      </c>
      <c r="I209" s="367"/>
      <c r="J209" s="367"/>
      <c r="K209" s="61"/>
    </row>
    <row r="210" spans="2:11" s="2" customFormat="1" ht="15" customHeight="1" x14ac:dyDescent="0.2">
      <c r="B210" s="38"/>
      <c r="C210" s="15"/>
      <c r="D210" s="15"/>
      <c r="E210" s="15"/>
      <c r="F210" s="36" t="s">
        <v>1519</v>
      </c>
      <c r="G210" s="15"/>
      <c r="H210" s="367" t="s">
        <v>1685</v>
      </c>
      <c r="I210" s="367"/>
      <c r="J210" s="367"/>
      <c r="K210" s="61"/>
    </row>
    <row r="211" spans="2:11" s="2" customFormat="1" ht="15" customHeight="1" x14ac:dyDescent="0.2">
      <c r="B211" s="79"/>
      <c r="C211" s="15"/>
      <c r="D211" s="15"/>
      <c r="E211" s="15"/>
      <c r="F211" s="36" t="s">
        <v>89</v>
      </c>
      <c r="G211" s="74"/>
      <c r="H211" s="365" t="s">
        <v>1523</v>
      </c>
      <c r="I211" s="365"/>
      <c r="J211" s="365"/>
      <c r="K211" s="80"/>
    </row>
    <row r="212" spans="2:11" s="2" customFormat="1" ht="15" customHeight="1" x14ac:dyDescent="0.2">
      <c r="B212" s="79"/>
      <c r="C212" s="15"/>
      <c r="D212" s="15"/>
      <c r="E212" s="15"/>
      <c r="F212" s="36" t="s">
        <v>1524</v>
      </c>
      <c r="G212" s="74"/>
      <c r="H212" s="365" t="s">
        <v>997</v>
      </c>
      <c r="I212" s="365"/>
      <c r="J212" s="365"/>
      <c r="K212" s="80"/>
    </row>
    <row r="213" spans="2:11" s="2" customFormat="1" ht="15" customHeight="1" x14ac:dyDescent="0.2">
      <c r="B213" s="79"/>
      <c r="C213" s="15"/>
      <c r="D213" s="15"/>
      <c r="E213" s="15"/>
      <c r="F213" s="36"/>
      <c r="G213" s="74"/>
      <c r="H213" s="65"/>
      <c r="I213" s="65"/>
      <c r="J213" s="65"/>
      <c r="K213" s="80"/>
    </row>
    <row r="214" spans="2:11" s="2" customFormat="1" ht="15" customHeight="1" x14ac:dyDescent="0.2">
      <c r="B214" s="79"/>
      <c r="C214" s="15" t="s">
        <v>1648</v>
      </c>
      <c r="D214" s="15"/>
      <c r="E214" s="15"/>
      <c r="F214" s="36">
        <v>1</v>
      </c>
      <c r="G214" s="74"/>
      <c r="H214" s="365" t="s">
        <v>1686</v>
      </c>
      <c r="I214" s="365"/>
      <c r="J214" s="365"/>
      <c r="K214" s="80"/>
    </row>
    <row r="215" spans="2:11" s="2" customFormat="1" ht="15" customHeight="1" x14ac:dyDescent="0.2">
      <c r="B215" s="79"/>
      <c r="C215" s="15"/>
      <c r="D215" s="15"/>
      <c r="E215" s="15"/>
      <c r="F215" s="36">
        <v>2</v>
      </c>
      <c r="G215" s="74"/>
      <c r="H215" s="365" t="s">
        <v>1687</v>
      </c>
      <c r="I215" s="365"/>
      <c r="J215" s="365"/>
      <c r="K215" s="80"/>
    </row>
    <row r="216" spans="2:11" s="2" customFormat="1" ht="15" customHeight="1" x14ac:dyDescent="0.2">
      <c r="B216" s="79"/>
      <c r="C216" s="15"/>
      <c r="D216" s="15"/>
      <c r="E216" s="15"/>
      <c r="F216" s="36">
        <v>3</v>
      </c>
      <c r="G216" s="74"/>
      <c r="H216" s="365" t="s">
        <v>1688</v>
      </c>
      <c r="I216" s="365"/>
      <c r="J216" s="365"/>
      <c r="K216" s="80"/>
    </row>
    <row r="217" spans="2:11" s="2" customFormat="1" ht="15" customHeight="1" x14ac:dyDescent="0.2">
      <c r="B217" s="79"/>
      <c r="C217" s="15"/>
      <c r="D217" s="15"/>
      <c r="E217" s="15"/>
      <c r="F217" s="36">
        <v>4</v>
      </c>
      <c r="G217" s="74"/>
      <c r="H217" s="365" t="s">
        <v>1689</v>
      </c>
      <c r="I217" s="365"/>
      <c r="J217" s="365"/>
      <c r="K217" s="80"/>
    </row>
    <row r="218" spans="2:11" s="2" customFormat="1" ht="12.75" customHeight="1" x14ac:dyDescent="0.2">
      <c r="B218" s="81"/>
      <c r="C218" s="82"/>
      <c r="D218" s="82"/>
      <c r="E218" s="82"/>
      <c r="F218" s="82"/>
      <c r="G218" s="82"/>
      <c r="H218" s="82"/>
      <c r="I218" s="82"/>
      <c r="J218" s="82"/>
      <c r="K218" s="83"/>
    </row>
  </sheetData>
  <mergeCells count="77">
    <mergeCell ref="H212:J212"/>
    <mergeCell ref="H214:J214"/>
    <mergeCell ref="H215:J215"/>
    <mergeCell ref="H216:J216"/>
    <mergeCell ref="H217:J217"/>
    <mergeCell ref="H211:J211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C147:J147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D61:J61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47:J47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34:J34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F19:J19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13B268F0C10B469D7B9EFBE6B3F1BB" ma:contentTypeVersion="16" ma:contentTypeDescription="Vytvoří nový dokument" ma:contentTypeScope="" ma:versionID="c88bf5957b730472ad4c842769afca8b">
  <xsd:schema xmlns:xsd="http://www.w3.org/2001/XMLSchema" xmlns:xs="http://www.w3.org/2001/XMLSchema" xmlns:p="http://schemas.microsoft.com/office/2006/metadata/properties" xmlns:ns2="c54d4f33-09a9-4e61-9f2c-735854e80d39" xmlns:ns3="deebf2ab-32ca-43f8-90ff-9669036e88f0" targetNamespace="http://schemas.microsoft.com/office/2006/metadata/properties" ma:root="true" ma:fieldsID="73da4a0bafc72a601a0369750d123c50" ns2:_="" ns3:_="">
    <xsd:import namespace="c54d4f33-09a9-4e61-9f2c-735854e80d39"/>
    <xsd:import namespace="deebf2ab-32ca-43f8-90ff-9669036e88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d4f33-09a9-4e61-9f2c-735854e80d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c17283c-99e9-4be6-8aa0-bc5afa4178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bf2ab-32ca-43f8-90ff-9669036e88f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9bd565f-75f0-4b30-ae04-38c396c6ab53}" ma:internalName="TaxCatchAll" ma:showField="CatchAllData" ma:web="deebf2ab-32ca-43f8-90ff-9669036e8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853553-A098-4DAF-9B67-11C7360BCF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4d4f33-09a9-4e61-9f2c-735854e80d39"/>
    <ds:schemaRef ds:uri="deebf2ab-32ca-43f8-90ff-9669036e88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CD397B-ECB5-4C22-A86C-857642AC5B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10</vt:i4>
      </vt:variant>
    </vt:vector>
  </HeadingPairs>
  <TitlesOfParts>
    <vt:vector size="17" baseType="lpstr">
      <vt:lpstr>Rekapitulace I.+II.</vt:lpstr>
      <vt:lpstr>SO 301.I Rekonstrukce VDV I.</vt:lpstr>
      <vt:lpstr>SO 302.I Rekonstrukce KNL I.</vt:lpstr>
      <vt:lpstr>SO 301.II Rekonstrukce VDV II.</vt:lpstr>
      <vt:lpstr>SO 302.II Rekonstrukce KNL II.</vt:lpstr>
      <vt:lpstr>VON I.+II.</vt:lpstr>
      <vt:lpstr>Pokyny pro vyplnění</vt:lpstr>
      <vt:lpstr>'Rekapitulace I.+II.'!Názvy_tisku</vt:lpstr>
      <vt:lpstr>'SO 301.I Rekonstrukce VDV I.'!Názvy_tisku</vt:lpstr>
      <vt:lpstr>'SO 302.I Rekonstrukce KNL I.'!Názvy_tisku</vt:lpstr>
      <vt:lpstr>'VON I.+II.'!Názvy_tisku</vt:lpstr>
      <vt:lpstr>'Rekapitulace I.+II.'!Oblast_tisku</vt:lpstr>
      <vt:lpstr>'SO 301.I Rekonstrukce VDV I.'!Oblast_tisku</vt:lpstr>
      <vt:lpstr>'SO 301.II Rekonstrukce VDV II.'!Oblast_tisku</vt:lpstr>
      <vt:lpstr>'SO 302.I Rekonstrukce KNL I.'!Oblast_tisku</vt:lpstr>
      <vt:lpstr>'SO 302.II Rekonstrukce KNL II.'!Oblast_tisku</vt:lpstr>
      <vt:lpstr>'VON I.+II.'!Oblast_tisku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Vocel Ales</cp:lastModifiedBy>
  <cp:lastPrinted>2025-01-21T17:01:29Z</cp:lastPrinted>
  <dcterms:created xsi:type="dcterms:W3CDTF">2024-09-26T08:21:13Z</dcterms:created>
  <dcterms:modified xsi:type="dcterms:W3CDTF">2025-01-29T13:27:20Z</dcterms:modified>
</cp:coreProperties>
</file>